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April 2020\"/>
    </mc:Choice>
  </mc:AlternateContent>
  <bookViews>
    <workbookView xWindow="0" yWindow="0" windowWidth="28800" windowHeight="12132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'!$A$7:$W$43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'!$7:$7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9" i="8" l="1"/>
  <c r="U41" i="8" l="1"/>
  <c r="U40" i="8"/>
  <c r="U23" i="8"/>
  <c r="D9" i="9" l="1"/>
  <c r="D8" i="9"/>
  <c r="E8" i="9" s="1"/>
  <c r="E6" i="9" l="1"/>
  <c r="D6" i="9"/>
  <c r="H11" i="8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U43" i="8" l="1"/>
  <c r="U42" i="8"/>
  <c r="U37" i="8"/>
  <c r="U35" i="8"/>
  <c r="U19" i="8"/>
  <c r="U18" i="8"/>
  <c r="U14" i="8"/>
  <c r="B2" i="9" l="1"/>
  <c r="C5" i="9"/>
  <c r="C2" i="9"/>
  <c r="E9" i="9" l="1"/>
  <c r="A14" i="8" l="1"/>
  <c r="D12" i="9" l="1"/>
  <c r="E12" i="9" s="1"/>
  <c r="F12" i="9"/>
  <c r="C12" i="9"/>
  <c r="B12" i="9"/>
  <c r="A15" i="8"/>
  <c r="A19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<sst xmlns="http://schemas.openxmlformats.org/spreadsheetml/2006/main" count="283" uniqueCount="171">
  <si>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</si>
  <si>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</si>
  <si>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</si>
  <si>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</si>
  <si>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</si>
  <si>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</si>
  <si>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</si>
  <si>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</si>
  <si>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</si>
  <si>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</si>
  <si>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</si>
  <si>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</si>
  <si>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</si>
  <si>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</si>
  <si>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</si>
  <si>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</si>
  <si>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</si>
  <si>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</si>
  <si>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</si>
  <si>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</si>
  <si>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</si>
  <si>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</si>
  <si>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</si>
  <si>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</si>
  <si>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</si>
  <si>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</si>
  <si>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</si>
  <si>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</si>
  <si>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</si>
  <si>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</si>
  <si>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</si>
  <si>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</si>
  <si>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</si>
  <si>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</si>
  <si>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</si>
  <si>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</si>
  <si>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</si>
  <si>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</si>
  <si>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</si>
  <si>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</si>
  <si>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</si>
  <si>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</si>
  <si>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</si>
  <si>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</si>
  <si>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</si>
  <si>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</si>
  <si>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</si>
  <si>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</si>
  <si>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</si>
  <si>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</si>
  <si>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</si>
  <si>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</si>
  <si>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</si>
  <si>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</si>
  <si>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</si>
  <si>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</si>
  <si>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</si>
  <si>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</si>
  <si>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</si>
  <si>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</si>
  <si>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</si>
  <si>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</si>
  <si>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</si>
  <si>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</si>
  <si>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</si>
  <si>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</si>
  <si>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</si>
  <si>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</si>
  <si>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</si>
  <si>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</si>
  <si>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</si>
  <si>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</si>
  <si>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</si>
  <si>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</si>
  <si>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</si>
  <si>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</si>
  <si>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</si>
  <si>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</si>
  <si>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</si>
  <si>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</si>
  <si>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</si>
  <si>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</si>
  <si>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</si>
  <si>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</si>
  <si>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</si>
  <si>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</si>
  <si>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</si>
  <si>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CRFM FY19 RANKING SPREADSHEET</t>
  </si>
  <si>
    <t>Ice Harbor Turbine Passage Survival Program</t>
  </si>
  <si>
    <t>Final report and project close out</t>
  </si>
  <si>
    <t>Little Goose Adult Ladder PIT Feasibility</t>
  </si>
  <si>
    <t>coordination with TAC and further analysis</t>
  </si>
  <si>
    <t>Closeout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</si>
  <si>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</si>
  <si>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</si>
  <si>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</si>
  <si>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</si>
  <si>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</si>
  <si>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</si>
  <si>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</si>
  <si>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</si>
  <si>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</si>
  <si>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</si>
  <si>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</si>
  <si>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</si>
  <si>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</si>
  <si>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</si>
  <si>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</si>
  <si>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</si>
  <si>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</si>
  <si>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</si>
  <si>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 xml:space="preserve">Unclear at this point what year study will occur, but there has been an agreement among federal parties to do the study. Needs further development.  (NOAA) </t>
  </si>
  <si>
    <t>SCT Avg Score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</si>
  <si>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</si>
  <si>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</si>
  <si>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</si>
  <si>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</si>
  <si>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</si>
  <si>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</si>
  <si>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</si>
  <si>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</si>
  <si>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</si>
  <si>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</si>
  <si>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</si>
  <si>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</si>
  <si>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>was previously $21.216M</t>
  </si>
  <si>
    <t>Woodliand Island Beneficial Uses of Dredged Material Baseline Data Collection</t>
  </si>
  <si>
    <t>McNary Avian Deterrent Deficiency Correction and Avian Wire Design Feasibility Report</t>
  </si>
  <si>
    <t>Planned for Closeout in FY20</t>
  </si>
  <si>
    <t xml:space="preserve">Planned for Closeout in FY20 </t>
  </si>
  <si>
    <t xml:space="preserve">Second year of Cormorant monitoring (three years post terrain mods at ESI)  </t>
  </si>
  <si>
    <t>letter report and closeout</t>
  </si>
  <si>
    <t xml:space="preserve">This project could be deferred to FY21 </t>
  </si>
  <si>
    <t>SCT 2020 Average Score</t>
  </si>
  <si>
    <t>LMO FGE SOG vs PROG (SR 10-min intake gate closure)</t>
  </si>
  <si>
    <t>Review, closeout, and equipment removal</t>
  </si>
  <si>
    <t>Implementation of Spring study to assess overshoot of steelhead at McNary.  Fall study to be awarded in FY19.</t>
  </si>
  <si>
    <t>D</t>
  </si>
  <si>
    <t>NA</t>
  </si>
  <si>
    <t>Hauenstein</t>
  </si>
  <si>
    <t>Roberts</t>
  </si>
  <si>
    <t>FCRPS Court Ordered Spill Evaluation</t>
  </si>
  <si>
    <t>NO LONGER REQUIRED</t>
  </si>
  <si>
    <t>LGR Surface Passage Modifications</t>
  </si>
  <si>
    <t>DEFERRED</t>
  </si>
  <si>
    <t>Completion of baseline monitoring at Woodland Island</t>
  </si>
  <si>
    <t>Ongoing Activity</t>
  </si>
  <si>
    <t xml:space="preserve">This is required for long term operation of the TSWs.   What is in place now is a short term solution. </t>
  </si>
  <si>
    <t xml:space="preserve">This construction project was funded in FY20 </t>
  </si>
  <si>
    <t xml:space="preserve">SA/EDC   </t>
  </si>
  <si>
    <t xml:space="preserve">EDC and S&amp;A for uninterruptable power supply. </t>
  </si>
  <si>
    <t>Construction of PIT detection system at Lower Granite spillway</t>
  </si>
  <si>
    <t>Anticpate contract in FY21</t>
  </si>
  <si>
    <t>Close out in FY20</t>
  </si>
  <si>
    <t>Complete final transfer of constructed islands to state/ may need FY21 funding for transfer to federal entities</t>
  </si>
  <si>
    <t>Completion of EDR and DDR in FY20</t>
  </si>
  <si>
    <t xml:space="preserve"> Labor requriements to support both fall and spring in FY20.</t>
  </si>
  <si>
    <t>LCRER $1.2M</t>
  </si>
  <si>
    <t xml:space="preserve">FY20 Workplan Preliminary Cumulative </t>
  </si>
  <si>
    <t>FY20 Workplan</t>
  </si>
  <si>
    <t>John Day PIT</t>
  </si>
  <si>
    <t>Prior FY Carry In $5.76M</t>
  </si>
  <si>
    <t>Version: 2/19/2020 (Version 7.0)</t>
  </si>
  <si>
    <t>Budget reflects design work and development of solicitation package</t>
  </si>
  <si>
    <t>Increase required to balance facility account</t>
  </si>
  <si>
    <t>PIT Trawl - budget reflects equipment needs only (trawl in FY21)</t>
  </si>
  <si>
    <t>FY20 Work Plan Budget Total $21.602M CRFM</t>
  </si>
  <si>
    <t>Lamprey Workplan $20.0M (additional)</t>
  </si>
  <si>
    <t>Total Available in FY20 $48.566M*</t>
  </si>
  <si>
    <t>* Plan on $19M Carry In to FY21</t>
  </si>
  <si>
    <t>O&amp;M Manual completion for contract closeout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</si>
</sst>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30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0" fillId="0" borderId="1" xfId="0" applyFont="1" applyFill="1" applyBorder="1" applyProtection="1"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top"/>
    </xf>
    <xf numFmtId="164" fontId="10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164" fontId="11" fillId="0" borderId="0" xfId="0" applyFont="1" applyFill="1" applyBorder="1" applyAlignment="1">
      <alignment horizontal="center" wrapText="1"/>
    </xf>
    <xf numFmtId="3" fontId="10" fillId="13" borderId="1" xfId="0" applyNumberFormat="1" applyFont="1" applyFill="1" applyBorder="1" applyAlignment="1" applyProtection="1">
      <alignment horizontal="center" vertical="top"/>
      <protection locked="0"/>
    </xf>
    <xf numFmtId="3" fontId="10" fillId="14" borderId="1" xfId="0" applyNumberFormat="1" applyFont="1" applyFill="1" applyBorder="1" applyAlignment="1" applyProtection="1">
      <alignment horizontal="center" vertical="top"/>
      <protection locked="0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tabSelected="1" topLeftCell="C1" zoomScale="70" zoomScaleNormal="70" workbookViewId="0">
      <selection activeCell="G3" sqref="G3"/>
    </sheetView>
  </sheetViews>
  <sheetFormatPr defaultRowHeight="13.2" x14ac:dyDescent="0.25"/>
  <cols>
    <col min="1" max="1" width="7" style="18" customWidth="1"/>
    <col min="2" max="2" width="17.109375" style="9" customWidth="1"/>
    <col min="3" max="3" width="46.33203125" style="1" customWidth="1"/>
    <col min="4" max="4" width="12.5546875" style="1" customWidth="1"/>
    <col min="5" max="5" width="10.44140625" style="1" customWidth="1"/>
    <col min="6" max="6" width="61" style="1" customWidth="1"/>
    <col min="7" max="7" width="15.6640625" customWidth="1"/>
    <col min="8" max="8" width="14.88671875" style="18" customWidth="1"/>
    <col min="9" max="9" width="15.109375" style="18" customWidth="1"/>
    <col min="10" max="10" width="8.6640625" style="18" customWidth="1"/>
    <col min="11" max="11" width="7.5546875" style="18" customWidth="1"/>
    <col min="12" max="13" width="7.88671875" style="18" customWidth="1"/>
    <col min="14" max="15" width="10.33203125" style="18" customWidth="1"/>
    <col min="16" max="16" width="9.88671875" style="18" customWidth="1"/>
    <col min="17" max="17" width="8.33203125" style="24" customWidth="1"/>
    <col min="18" max="19" width="8.88671875" style="18" customWidth="1"/>
    <col min="20" max="20" width="8.88671875" customWidth="1"/>
    <col min="21" max="21" width="12.88671875" style="1" customWidth="1"/>
    <col min="22" max="22" width="31.33203125" style="1" customWidth="1"/>
    <col min="23" max="23" width="8.88671875" hidden="1" customWidth="1"/>
    <col min="24" max="24" width="16.33203125" style="4" customWidth="1"/>
  </cols>
  <sheetData>
    <row r="1" spans="1:24" ht="21" x14ac:dyDescent="0.4">
      <c r="A1" s="17" t="s">
        <v>118</v>
      </c>
      <c r="C1" s="54"/>
      <c r="D1" s="54"/>
      <c r="E1" s="54"/>
      <c r="F1" s="5"/>
    </row>
    <row r="2" spans="1:24" ht="72.75" customHeight="1" x14ac:dyDescent="0.3">
      <c r="C2" s="82" t="s">
        <v>166</v>
      </c>
      <c r="D2" s="126"/>
      <c r="E2" s="126"/>
      <c r="F2" s="84" t="s">
        <v>162</v>
      </c>
    </row>
    <row r="3" spans="1:24" ht="21" customHeight="1" x14ac:dyDescent="0.3">
      <c r="C3" s="83" t="s">
        <v>161</v>
      </c>
      <c r="D3" s="127"/>
      <c r="E3" s="127"/>
      <c r="F3" s="84" t="s">
        <v>84</v>
      </c>
    </row>
    <row r="4" spans="1:24" ht="13.8" x14ac:dyDescent="0.25">
      <c r="C4" s="83" t="s">
        <v>157</v>
      </c>
      <c r="D4" s="126"/>
      <c r="E4" s="126"/>
    </row>
    <row r="5" spans="1:24" ht="13.8" x14ac:dyDescent="0.25">
      <c r="C5" s="83" t="s">
        <v>167</v>
      </c>
      <c r="D5" s="123"/>
      <c r="E5" s="123"/>
    </row>
    <row r="6" spans="1:24" ht="13.8" x14ac:dyDescent="0.25">
      <c r="C6" s="83" t="s">
        <v>168</v>
      </c>
      <c r="D6" s="127"/>
      <c r="E6" s="127"/>
    </row>
    <row r="7" spans="1:24" s="110" customFormat="1" ht="96.75" customHeight="1" x14ac:dyDescent="0.25">
      <c r="A7" s="102" t="s">
        <v>13</v>
      </c>
      <c r="B7" s="103" t="s">
        <v>1</v>
      </c>
      <c r="C7" s="103" t="s">
        <v>44</v>
      </c>
      <c r="D7" s="103" t="s">
        <v>54</v>
      </c>
      <c r="E7" s="103" t="s">
        <v>50</v>
      </c>
      <c r="F7" s="103" t="s">
        <v>113</v>
      </c>
      <c r="G7" s="113" t="s">
        <v>159</v>
      </c>
      <c r="H7" s="113" t="s">
        <v>158</v>
      </c>
      <c r="I7" s="104" t="s">
        <v>14</v>
      </c>
      <c r="J7" s="105" t="s">
        <v>15</v>
      </c>
      <c r="K7" s="105" t="s">
        <v>16</v>
      </c>
      <c r="L7" s="105" t="s">
        <v>17</v>
      </c>
      <c r="M7" s="105" t="s">
        <v>18</v>
      </c>
      <c r="N7" s="105" t="s">
        <v>19</v>
      </c>
      <c r="O7" s="105" t="s">
        <v>20</v>
      </c>
      <c r="P7" s="105" t="s">
        <v>21</v>
      </c>
      <c r="Q7" s="105" t="s">
        <v>22</v>
      </c>
      <c r="R7" s="105" t="s">
        <v>23</v>
      </c>
      <c r="S7" s="105" t="s">
        <v>24</v>
      </c>
      <c r="T7" s="105" t="s">
        <v>25</v>
      </c>
      <c r="U7" s="106" t="s">
        <v>133</v>
      </c>
      <c r="V7" s="107" t="s">
        <v>36</v>
      </c>
      <c r="W7" s="108" t="s">
        <v>30</v>
      </c>
      <c r="X7" s="109"/>
    </row>
    <row r="8" spans="1:24" ht="15.6" x14ac:dyDescent="0.3">
      <c r="A8" s="40"/>
      <c r="B8" s="77" t="s">
        <v>6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  <c r="W8" t="s">
        <v>32</v>
      </c>
    </row>
    <row r="9" spans="1:24" s="38" customFormat="1" ht="15.6" x14ac:dyDescent="0.3">
      <c r="A9" s="65">
        <v>1</v>
      </c>
      <c r="B9" s="41" t="s">
        <v>6</v>
      </c>
      <c r="C9" s="46"/>
      <c r="D9" s="46"/>
      <c r="E9" s="56"/>
      <c r="F9" s="42" t="s">
        <v>76</v>
      </c>
      <c r="G9" s="71">
        <v>16422</v>
      </c>
      <c r="H9" s="71">
        <f>G9</f>
        <v>16422</v>
      </c>
      <c r="I9" s="43" t="s">
        <v>27</v>
      </c>
      <c r="J9" s="43"/>
      <c r="K9" s="43"/>
      <c r="L9" s="43"/>
      <c r="M9" s="43"/>
      <c r="N9" s="43"/>
      <c r="O9" s="43"/>
      <c r="P9" s="44"/>
      <c r="Q9" s="45"/>
      <c r="R9" s="44"/>
      <c r="S9" s="44"/>
      <c r="T9" s="41" t="s">
        <v>28</v>
      </c>
      <c r="U9" s="46"/>
      <c r="V9" s="46" t="s">
        <v>125</v>
      </c>
      <c r="W9" s="38" t="s">
        <v>33</v>
      </c>
      <c r="X9" s="39"/>
    </row>
    <row r="10" spans="1:24" s="38" customFormat="1" ht="15.6" x14ac:dyDescent="0.3">
      <c r="A10" s="58"/>
      <c r="B10" s="80" t="s">
        <v>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101"/>
      <c r="X10" s="39"/>
    </row>
    <row r="11" spans="1:24" s="38" customFormat="1" ht="30.6" x14ac:dyDescent="0.3">
      <c r="A11" s="65">
        <v>2</v>
      </c>
      <c r="B11" s="41" t="s">
        <v>29</v>
      </c>
      <c r="C11" s="46"/>
      <c r="D11" s="46"/>
      <c r="E11" s="56"/>
      <c r="F11" s="42" t="s">
        <v>75</v>
      </c>
      <c r="G11" s="71">
        <v>20141</v>
      </c>
      <c r="H11" s="71">
        <f>H9+G11</f>
        <v>36563</v>
      </c>
      <c r="I11" s="43" t="s">
        <v>27</v>
      </c>
      <c r="J11" s="43"/>
      <c r="K11" s="43"/>
      <c r="L11" s="43"/>
      <c r="M11" s="43"/>
      <c r="N11" s="43"/>
      <c r="O11" s="43"/>
      <c r="P11" s="44"/>
      <c r="Q11" s="45"/>
      <c r="R11" s="44"/>
      <c r="S11" s="44"/>
      <c r="T11" s="41" t="s">
        <v>28</v>
      </c>
      <c r="U11" s="46"/>
      <c r="V11" s="46" t="s">
        <v>169</v>
      </c>
      <c r="W11" s="38" t="s">
        <v>34</v>
      </c>
      <c r="X11" s="39"/>
    </row>
    <row r="12" spans="1:24" ht="6.75" customHeight="1" x14ac:dyDescent="0.25">
      <c r="A12" s="47"/>
      <c r="B12" s="48"/>
      <c r="C12" s="49"/>
      <c r="D12" s="49"/>
      <c r="E12" s="57"/>
      <c r="F12" s="49"/>
      <c r="G12" s="50"/>
      <c r="H12" s="47"/>
      <c r="I12" s="51"/>
      <c r="J12" s="51"/>
      <c r="K12" s="51"/>
      <c r="L12" s="51"/>
      <c r="M12" s="51"/>
      <c r="N12" s="51"/>
      <c r="O12" s="51"/>
      <c r="P12" s="51"/>
      <c r="Q12" s="52"/>
      <c r="R12" s="51"/>
      <c r="S12" s="51"/>
      <c r="T12" s="48"/>
      <c r="U12" s="49"/>
      <c r="V12" s="49"/>
    </row>
    <row r="13" spans="1:24" ht="15.6" customHeight="1" x14ac:dyDescent="0.3">
      <c r="A13" s="53"/>
      <c r="B13" s="75" t="s">
        <v>26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6"/>
    </row>
    <row r="14" spans="1:24" s="38" customFormat="1" ht="48" customHeight="1" x14ac:dyDescent="0.25">
      <c r="A14" s="65">
        <f>A11+1</f>
        <v>3</v>
      </c>
      <c r="B14" s="64" t="s">
        <v>2</v>
      </c>
      <c r="C14" s="85" t="s">
        <v>35</v>
      </c>
      <c r="D14" s="89" t="s">
        <v>59</v>
      </c>
      <c r="E14" s="90">
        <v>123452</v>
      </c>
      <c r="F14" s="85" t="s">
        <v>126</v>
      </c>
      <c r="G14" s="118">
        <v>275</v>
      </c>
      <c r="H14" s="91">
        <f>H11+G14</f>
        <v>36838</v>
      </c>
      <c r="I14" s="92" t="s">
        <v>117</v>
      </c>
      <c r="J14" s="92">
        <v>2</v>
      </c>
      <c r="K14" s="92">
        <v>1</v>
      </c>
      <c r="L14" s="92">
        <v>3</v>
      </c>
      <c r="M14" s="92"/>
      <c r="N14" s="92"/>
      <c r="O14" s="92"/>
      <c r="P14" s="92"/>
      <c r="Q14" s="92">
        <v>3</v>
      </c>
      <c r="R14" s="93"/>
      <c r="S14" s="92">
        <v>3</v>
      </c>
      <c r="T14" s="92">
        <v>3</v>
      </c>
      <c r="U14" s="94">
        <f>AVERAGE(J14:T14)</f>
        <v>2.5</v>
      </c>
      <c r="V14" s="95" t="s">
        <v>145</v>
      </c>
      <c r="W14" s="95" t="s">
        <v>103</v>
      </c>
      <c r="X14" s="55"/>
    </row>
    <row r="15" spans="1:24" s="38" customFormat="1" ht="45" x14ac:dyDescent="0.25">
      <c r="A15" s="65">
        <f>A14+1</f>
        <v>4</v>
      </c>
      <c r="B15" s="64" t="s">
        <v>2</v>
      </c>
      <c r="C15" s="86" t="s">
        <v>37</v>
      </c>
      <c r="D15" s="89" t="s">
        <v>57</v>
      </c>
      <c r="E15" s="90">
        <v>399072</v>
      </c>
      <c r="F15" s="88" t="s">
        <v>115</v>
      </c>
      <c r="G15" s="118">
        <v>200</v>
      </c>
      <c r="H15" s="91">
        <f>H14+G15</f>
        <v>37038</v>
      </c>
      <c r="I15" s="92" t="s">
        <v>27</v>
      </c>
      <c r="J15" s="92"/>
      <c r="K15" s="92"/>
      <c r="L15" s="92"/>
      <c r="M15" s="92"/>
      <c r="N15" s="92"/>
      <c r="O15" s="92"/>
      <c r="P15" s="92"/>
      <c r="Q15" s="92"/>
      <c r="R15" s="93"/>
      <c r="S15" s="92"/>
      <c r="T15" s="92"/>
      <c r="U15" s="94" t="s">
        <v>28</v>
      </c>
      <c r="V15" s="95" t="s">
        <v>130</v>
      </c>
      <c r="W15" s="95"/>
      <c r="X15" s="39"/>
    </row>
    <row r="16" spans="1:24" s="38" customFormat="1" ht="30" x14ac:dyDescent="0.25">
      <c r="A16" s="72">
        <v>11</v>
      </c>
      <c r="B16" s="66" t="s">
        <v>3</v>
      </c>
      <c r="C16" s="87" t="s">
        <v>82</v>
      </c>
      <c r="D16" s="96" t="s">
        <v>61</v>
      </c>
      <c r="E16" s="93">
        <v>122434</v>
      </c>
      <c r="F16" s="85" t="s">
        <v>83</v>
      </c>
      <c r="G16" s="118">
        <v>104</v>
      </c>
      <c r="H16" s="91">
        <f t="shared" ref="H16:H29" si="0">H15+G16</f>
        <v>37142</v>
      </c>
      <c r="I16" s="92" t="s">
        <v>27</v>
      </c>
      <c r="J16" s="92"/>
      <c r="K16" s="92"/>
      <c r="L16" s="92"/>
      <c r="M16" s="92"/>
      <c r="N16" s="92"/>
      <c r="O16" s="92"/>
      <c r="P16" s="92"/>
      <c r="Q16" s="92"/>
      <c r="R16" s="93"/>
      <c r="S16" s="92"/>
      <c r="T16" s="92"/>
      <c r="U16" s="94" t="s">
        <v>28</v>
      </c>
      <c r="V16" s="95" t="s">
        <v>91</v>
      </c>
      <c r="W16" s="95"/>
      <c r="X16" s="39"/>
    </row>
    <row r="17" spans="1:24" s="38" customFormat="1" ht="35.4" customHeight="1" x14ac:dyDescent="0.25">
      <c r="A17" s="65">
        <v>7</v>
      </c>
      <c r="B17" s="66" t="s">
        <v>4</v>
      </c>
      <c r="C17" s="87" t="s">
        <v>60</v>
      </c>
      <c r="D17" s="96" t="s">
        <v>98</v>
      </c>
      <c r="E17" s="93">
        <v>142630</v>
      </c>
      <c r="F17" s="85" t="s">
        <v>128</v>
      </c>
      <c r="G17" s="118">
        <v>150</v>
      </c>
      <c r="H17" s="91">
        <f t="shared" si="0"/>
        <v>37292</v>
      </c>
      <c r="I17" s="92" t="s">
        <v>27</v>
      </c>
      <c r="J17" s="92"/>
      <c r="K17" s="92"/>
      <c r="L17" s="92"/>
      <c r="M17" s="92"/>
      <c r="N17" s="92"/>
      <c r="O17" s="92"/>
      <c r="P17" s="92"/>
      <c r="Q17" s="92"/>
      <c r="R17" s="93"/>
      <c r="S17" s="92"/>
      <c r="T17" s="92"/>
      <c r="U17" s="94" t="s">
        <v>28</v>
      </c>
      <c r="V17" s="95" t="s">
        <v>92</v>
      </c>
      <c r="W17" s="95"/>
      <c r="X17" s="39"/>
    </row>
    <row r="18" spans="1:24" s="38" customFormat="1" ht="45" x14ac:dyDescent="0.25">
      <c r="A18" s="65">
        <v>8</v>
      </c>
      <c r="B18" s="67" t="s">
        <v>5</v>
      </c>
      <c r="C18" s="86" t="s">
        <v>62</v>
      </c>
      <c r="D18" s="89" t="s">
        <v>63</v>
      </c>
      <c r="E18" s="90">
        <v>156117</v>
      </c>
      <c r="F18" s="85" t="s">
        <v>45</v>
      </c>
      <c r="G18" s="124">
        <v>150</v>
      </c>
      <c r="H18" s="91">
        <f t="shared" si="0"/>
        <v>37442</v>
      </c>
      <c r="I18" s="92" t="s">
        <v>117</v>
      </c>
      <c r="J18" s="92">
        <v>4</v>
      </c>
      <c r="K18" s="92">
        <v>3</v>
      </c>
      <c r="L18" s="92">
        <v>5</v>
      </c>
      <c r="M18" s="92"/>
      <c r="N18" s="92"/>
      <c r="O18" s="92"/>
      <c r="P18" s="92"/>
      <c r="Q18" s="92">
        <v>5</v>
      </c>
      <c r="R18" s="93"/>
      <c r="S18" s="92">
        <v>5</v>
      </c>
      <c r="T18" s="92">
        <v>5</v>
      </c>
      <c r="U18" s="94">
        <f>AVERAGE(J18:T18)</f>
        <v>4.5</v>
      </c>
      <c r="V18" s="95" t="s">
        <v>165</v>
      </c>
      <c r="W18" s="95"/>
      <c r="X18" s="39"/>
    </row>
    <row r="19" spans="1:24" s="38" customFormat="1" ht="30" x14ac:dyDescent="0.25">
      <c r="A19" s="65">
        <f t="shared" ref="A19" si="1">A18+1</f>
        <v>9</v>
      </c>
      <c r="B19" s="66" t="s">
        <v>5</v>
      </c>
      <c r="C19" s="86" t="s">
        <v>12</v>
      </c>
      <c r="D19" s="89" t="s">
        <v>57</v>
      </c>
      <c r="E19" s="90">
        <v>395290</v>
      </c>
      <c r="F19" s="85" t="s">
        <v>58</v>
      </c>
      <c r="G19" s="118">
        <v>100</v>
      </c>
      <c r="H19" s="91">
        <f t="shared" si="0"/>
        <v>37542</v>
      </c>
      <c r="I19" s="92" t="s">
        <v>117</v>
      </c>
      <c r="J19" s="92">
        <v>4</v>
      </c>
      <c r="K19" s="92">
        <v>3</v>
      </c>
      <c r="L19" s="92">
        <v>4</v>
      </c>
      <c r="M19" s="92"/>
      <c r="N19" s="92"/>
      <c r="O19" s="92"/>
      <c r="P19" s="92"/>
      <c r="Q19" s="92">
        <v>4</v>
      </c>
      <c r="R19" s="93"/>
      <c r="S19" s="92">
        <v>4</v>
      </c>
      <c r="T19" s="92">
        <v>4</v>
      </c>
      <c r="U19" s="94">
        <f>AVERAGE(J19:T19)</f>
        <v>3.8333333333333335</v>
      </c>
      <c r="V19" s="95" t="s">
        <v>146</v>
      </c>
      <c r="W19" s="95"/>
      <c r="X19" s="39"/>
    </row>
    <row r="20" spans="1:24" s="38" customFormat="1" ht="30" x14ac:dyDescent="0.25">
      <c r="A20" s="65">
        <v>12</v>
      </c>
      <c r="B20" s="68" t="s">
        <v>39</v>
      </c>
      <c r="C20" s="87" t="s">
        <v>65</v>
      </c>
      <c r="D20" s="97" t="s">
        <v>64</v>
      </c>
      <c r="E20" s="98">
        <v>465995</v>
      </c>
      <c r="F20" s="85" t="s">
        <v>114</v>
      </c>
      <c r="G20" s="118">
        <v>0</v>
      </c>
      <c r="H20" s="91">
        <f t="shared" si="0"/>
        <v>37542</v>
      </c>
      <c r="I20" s="92" t="s">
        <v>27</v>
      </c>
      <c r="J20" s="92"/>
      <c r="K20" s="92"/>
      <c r="L20" s="92"/>
      <c r="M20" s="92"/>
      <c r="N20" s="92"/>
      <c r="O20" s="92"/>
      <c r="P20" s="92"/>
      <c r="Q20" s="92"/>
      <c r="R20" s="93"/>
      <c r="S20" s="92"/>
      <c r="T20" s="92"/>
      <c r="U20" s="94" t="s">
        <v>28</v>
      </c>
      <c r="V20" s="95" t="s">
        <v>131</v>
      </c>
      <c r="W20" s="99"/>
      <c r="X20" s="39"/>
    </row>
    <row r="21" spans="1:24" s="38" customFormat="1" ht="36" customHeight="1" x14ac:dyDescent="0.25">
      <c r="A21" s="65">
        <v>13</v>
      </c>
      <c r="B21" s="66" t="s">
        <v>5</v>
      </c>
      <c r="C21" s="87" t="s">
        <v>66</v>
      </c>
      <c r="D21" s="96" t="s">
        <v>67</v>
      </c>
      <c r="E21" s="93">
        <v>123591</v>
      </c>
      <c r="F21" s="85" t="s">
        <v>46</v>
      </c>
      <c r="G21" s="118">
        <v>400</v>
      </c>
      <c r="H21" s="91">
        <f t="shared" si="0"/>
        <v>37942</v>
      </c>
      <c r="I21" s="92" t="s">
        <v>27</v>
      </c>
      <c r="J21" s="92"/>
      <c r="K21" s="92"/>
      <c r="L21" s="92"/>
      <c r="M21" s="92"/>
      <c r="N21" s="92"/>
      <c r="O21" s="92"/>
      <c r="P21" s="92"/>
      <c r="Q21" s="92"/>
      <c r="R21" s="93"/>
      <c r="S21" s="92"/>
      <c r="T21" s="115"/>
      <c r="U21" s="92" t="s">
        <v>28</v>
      </c>
      <c r="V21" s="95"/>
      <c r="W21" s="95"/>
      <c r="X21" s="39"/>
    </row>
    <row r="22" spans="1:24" s="38" customFormat="1" ht="45" x14ac:dyDescent="0.25">
      <c r="A22" s="65">
        <v>14</v>
      </c>
      <c r="B22" s="66" t="s">
        <v>11</v>
      </c>
      <c r="C22" s="87" t="s">
        <v>127</v>
      </c>
      <c r="D22" s="96" t="s">
        <v>77</v>
      </c>
      <c r="E22" s="93">
        <v>464428</v>
      </c>
      <c r="F22" s="85" t="s">
        <v>101</v>
      </c>
      <c r="G22" s="118">
        <v>121</v>
      </c>
      <c r="H22" s="91">
        <f t="shared" si="0"/>
        <v>38063</v>
      </c>
      <c r="I22" s="92" t="s">
        <v>27</v>
      </c>
      <c r="J22" s="92"/>
      <c r="K22" s="92"/>
      <c r="L22" s="92"/>
      <c r="M22" s="92"/>
      <c r="N22" s="92"/>
      <c r="O22" s="92"/>
      <c r="P22" s="92"/>
      <c r="Q22" s="92"/>
      <c r="R22" s="93"/>
      <c r="S22" s="92"/>
      <c r="T22" s="115"/>
      <c r="U22" s="92" t="s">
        <v>28</v>
      </c>
      <c r="V22" s="95"/>
      <c r="W22" s="95"/>
      <c r="X22" s="39"/>
    </row>
    <row r="23" spans="1:24" s="38" customFormat="1" ht="72" customHeight="1" x14ac:dyDescent="0.25">
      <c r="A23" s="65">
        <v>15</v>
      </c>
      <c r="B23" s="66" t="s">
        <v>11</v>
      </c>
      <c r="C23" s="88" t="s">
        <v>86</v>
      </c>
      <c r="D23" s="96" t="s">
        <v>77</v>
      </c>
      <c r="E23" s="93">
        <v>398029</v>
      </c>
      <c r="F23" s="85" t="s">
        <v>147</v>
      </c>
      <c r="G23" s="118">
        <v>145</v>
      </c>
      <c r="H23" s="91">
        <f t="shared" si="0"/>
        <v>38208</v>
      </c>
      <c r="I23" s="92" t="s">
        <v>117</v>
      </c>
      <c r="J23" s="92">
        <v>5</v>
      </c>
      <c r="K23" s="92">
        <v>3</v>
      </c>
      <c r="L23" s="92">
        <v>5</v>
      </c>
      <c r="M23" s="92"/>
      <c r="N23" s="92"/>
      <c r="O23" s="92"/>
      <c r="P23" s="92"/>
      <c r="Q23" s="92">
        <v>5</v>
      </c>
      <c r="R23" s="93"/>
      <c r="S23" s="92">
        <v>5</v>
      </c>
      <c r="T23" s="92">
        <v>5</v>
      </c>
      <c r="U23" s="94">
        <f>AVERAGE(J23:T23)</f>
        <v>4.666666666666667</v>
      </c>
      <c r="V23" s="119" t="s">
        <v>148</v>
      </c>
      <c r="W23" s="95" t="s">
        <v>104</v>
      </c>
      <c r="X23" s="39"/>
    </row>
    <row r="24" spans="1:24" s="38" customFormat="1" ht="62.25" customHeight="1" x14ac:dyDescent="0.25">
      <c r="A24" s="65">
        <v>16</v>
      </c>
      <c r="B24" s="64" t="s">
        <v>8</v>
      </c>
      <c r="C24" s="85" t="s">
        <v>88</v>
      </c>
      <c r="D24" s="96" t="s">
        <v>78</v>
      </c>
      <c r="E24" s="93">
        <v>334588</v>
      </c>
      <c r="F24" s="85" t="s">
        <v>124</v>
      </c>
      <c r="G24" s="118">
        <v>125</v>
      </c>
      <c r="H24" s="91">
        <f t="shared" si="0"/>
        <v>38333</v>
      </c>
      <c r="I24" s="92" t="s">
        <v>27</v>
      </c>
      <c r="J24" s="92"/>
      <c r="K24" s="92"/>
      <c r="L24" s="92"/>
      <c r="M24" s="92"/>
      <c r="N24" s="92"/>
      <c r="O24" s="92"/>
      <c r="P24" s="92"/>
      <c r="Q24" s="92"/>
      <c r="R24" s="93"/>
      <c r="S24" s="92"/>
      <c r="T24" s="100"/>
      <c r="U24" s="92" t="s">
        <v>28</v>
      </c>
      <c r="V24" s="95"/>
      <c r="W24" s="95"/>
      <c r="X24" s="39"/>
    </row>
    <row r="25" spans="1:24" s="38" customFormat="1" ht="30" x14ac:dyDescent="0.25">
      <c r="A25" s="65">
        <v>17</v>
      </c>
      <c r="B25" s="64" t="s">
        <v>43</v>
      </c>
      <c r="C25" s="86" t="s">
        <v>47</v>
      </c>
      <c r="D25" s="96" t="s">
        <v>77</v>
      </c>
      <c r="E25" s="93">
        <v>469977</v>
      </c>
      <c r="F25" s="85" t="s">
        <v>123</v>
      </c>
      <c r="G25" s="118">
        <v>92</v>
      </c>
      <c r="H25" s="91">
        <f t="shared" si="0"/>
        <v>38425</v>
      </c>
      <c r="I25" s="92" t="s">
        <v>27</v>
      </c>
      <c r="J25" s="92"/>
      <c r="K25" s="92"/>
      <c r="L25" s="92"/>
      <c r="M25" s="92"/>
      <c r="N25" s="92"/>
      <c r="O25" s="92"/>
      <c r="P25" s="92"/>
      <c r="Q25" s="92"/>
      <c r="R25" s="93"/>
      <c r="S25" s="92"/>
      <c r="T25" s="100"/>
      <c r="U25" s="92" t="s">
        <v>28</v>
      </c>
      <c r="V25" s="95" t="s">
        <v>93</v>
      </c>
      <c r="W25" s="95"/>
      <c r="X25" s="39"/>
    </row>
    <row r="26" spans="1:24" s="38" customFormat="1" ht="30" x14ac:dyDescent="0.25">
      <c r="A26" s="65">
        <v>19</v>
      </c>
      <c r="B26" s="66" t="s">
        <v>9</v>
      </c>
      <c r="C26" s="87" t="s">
        <v>72</v>
      </c>
      <c r="D26" s="89" t="s">
        <v>77</v>
      </c>
      <c r="E26" s="90">
        <v>456609</v>
      </c>
      <c r="F26" s="85" t="s">
        <v>150</v>
      </c>
      <c r="G26" s="118">
        <v>111</v>
      </c>
      <c r="H26" s="91">
        <f t="shared" si="0"/>
        <v>38536</v>
      </c>
      <c r="I26" s="92" t="s">
        <v>27</v>
      </c>
      <c r="J26" s="92"/>
      <c r="K26" s="92"/>
      <c r="L26" s="92"/>
      <c r="M26" s="92"/>
      <c r="N26" s="92"/>
      <c r="O26" s="92"/>
      <c r="P26" s="92"/>
      <c r="Q26" s="92"/>
      <c r="R26" s="93"/>
      <c r="S26" s="92"/>
      <c r="T26" s="100"/>
      <c r="U26" s="92" t="s">
        <v>28</v>
      </c>
      <c r="V26" s="95" t="s">
        <v>149</v>
      </c>
      <c r="W26" s="95"/>
      <c r="X26" s="39"/>
    </row>
    <row r="27" spans="1:24" s="38" customFormat="1" ht="30" x14ac:dyDescent="0.25">
      <c r="A27" s="65">
        <v>21</v>
      </c>
      <c r="B27" s="66" t="s">
        <v>10</v>
      </c>
      <c r="C27" s="87" t="s">
        <v>48</v>
      </c>
      <c r="D27" s="89" t="s">
        <v>119</v>
      </c>
      <c r="E27" s="90">
        <v>368299</v>
      </c>
      <c r="F27" s="38" t="s">
        <v>151</v>
      </c>
      <c r="G27" s="118">
        <v>525</v>
      </c>
      <c r="H27" s="91">
        <f t="shared" si="0"/>
        <v>39061</v>
      </c>
      <c r="I27" s="92" t="s">
        <v>27</v>
      </c>
      <c r="J27" s="92"/>
      <c r="K27" s="92"/>
      <c r="L27" s="92"/>
      <c r="M27" s="92"/>
      <c r="N27" s="92"/>
      <c r="O27" s="92"/>
      <c r="P27" s="92"/>
      <c r="Q27" s="92"/>
      <c r="R27" s="93"/>
      <c r="S27" s="92"/>
      <c r="T27" s="100"/>
      <c r="U27" s="92" t="s">
        <v>28</v>
      </c>
      <c r="V27" s="85" t="s">
        <v>116</v>
      </c>
      <c r="W27" s="95"/>
      <c r="X27" s="39"/>
    </row>
    <row r="28" spans="1:24" s="38" customFormat="1" ht="30" x14ac:dyDescent="0.25">
      <c r="A28" s="65">
        <v>22</v>
      </c>
      <c r="B28" s="66" t="s">
        <v>10</v>
      </c>
      <c r="C28" s="87" t="s">
        <v>49</v>
      </c>
      <c r="D28" s="89" t="s">
        <v>77</v>
      </c>
      <c r="E28" s="90">
        <v>473224</v>
      </c>
      <c r="F28" s="85" t="s">
        <v>132</v>
      </c>
      <c r="G28" s="118">
        <v>0</v>
      </c>
      <c r="H28" s="91">
        <f t="shared" si="0"/>
        <v>39061</v>
      </c>
      <c r="I28" s="92"/>
      <c r="J28" s="92"/>
      <c r="K28" s="92"/>
      <c r="L28" s="92"/>
      <c r="M28" s="92"/>
      <c r="N28" s="92"/>
      <c r="O28" s="92"/>
      <c r="P28" s="92"/>
      <c r="Q28" s="92"/>
      <c r="R28" s="93"/>
      <c r="S28" s="92"/>
      <c r="T28" s="100"/>
      <c r="U28" s="92" t="s">
        <v>28</v>
      </c>
      <c r="V28" s="95" t="s">
        <v>152</v>
      </c>
      <c r="W28" s="95"/>
      <c r="X28" s="39"/>
    </row>
    <row r="29" spans="1:24" s="38" customFormat="1" ht="60" customHeight="1" x14ac:dyDescent="0.25">
      <c r="A29" s="65">
        <v>23</v>
      </c>
      <c r="B29" s="66" t="s">
        <v>10</v>
      </c>
      <c r="C29" s="87" t="s">
        <v>121</v>
      </c>
      <c r="D29" s="89" t="s">
        <v>120</v>
      </c>
      <c r="E29" s="90">
        <v>372857</v>
      </c>
      <c r="F29" s="85" t="s">
        <v>122</v>
      </c>
      <c r="G29" s="118">
        <v>230</v>
      </c>
      <c r="H29" s="91">
        <f t="shared" si="0"/>
        <v>39291</v>
      </c>
      <c r="I29" s="92" t="s">
        <v>27</v>
      </c>
      <c r="J29" s="92"/>
      <c r="K29" s="92"/>
      <c r="L29" s="92"/>
      <c r="M29" s="92"/>
      <c r="N29" s="92"/>
      <c r="O29" s="92"/>
      <c r="P29" s="92"/>
      <c r="Q29" s="92"/>
      <c r="R29" s="93"/>
      <c r="S29" s="92"/>
      <c r="T29" s="100"/>
      <c r="U29" s="92" t="s">
        <v>28</v>
      </c>
      <c r="V29" s="95" t="s">
        <v>94</v>
      </c>
      <c r="W29" s="95"/>
      <c r="X29" s="39"/>
    </row>
    <row r="30" spans="1:24" s="38" customFormat="1" ht="59.25" customHeight="1" x14ac:dyDescent="0.25">
      <c r="A30" s="65">
        <v>29</v>
      </c>
      <c r="B30" s="64" t="s">
        <v>5</v>
      </c>
      <c r="C30" s="86" t="s">
        <v>134</v>
      </c>
      <c r="D30" s="89" t="s">
        <v>77</v>
      </c>
      <c r="E30" s="90">
        <v>464431</v>
      </c>
      <c r="F30" s="85" t="s">
        <v>135</v>
      </c>
      <c r="G30" s="118">
        <v>20</v>
      </c>
      <c r="H30" s="91">
        <f>H29+G30</f>
        <v>39311</v>
      </c>
      <c r="I30" s="92" t="s">
        <v>27</v>
      </c>
      <c r="J30" s="92"/>
      <c r="K30" s="92"/>
      <c r="L30" s="92"/>
      <c r="M30" s="92"/>
      <c r="N30" s="92"/>
      <c r="O30" s="92"/>
      <c r="P30" s="92"/>
      <c r="Q30" s="92"/>
      <c r="R30" s="93"/>
      <c r="S30" s="92"/>
      <c r="T30" s="100"/>
      <c r="U30" s="92" t="s">
        <v>28</v>
      </c>
      <c r="V30" s="95"/>
      <c r="W30" s="95"/>
      <c r="X30" s="39"/>
    </row>
    <row r="31" spans="1:24" s="38" customFormat="1" ht="50.25" customHeight="1" x14ac:dyDescent="0.25">
      <c r="A31" s="65">
        <v>31</v>
      </c>
      <c r="B31" s="66" t="s">
        <v>5</v>
      </c>
      <c r="C31" s="87" t="s">
        <v>81</v>
      </c>
      <c r="D31" s="89" t="s">
        <v>77</v>
      </c>
      <c r="E31" s="90">
        <v>461410</v>
      </c>
      <c r="F31" s="85" t="s">
        <v>89</v>
      </c>
      <c r="G31" s="118">
        <v>30</v>
      </c>
      <c r="H31" s="91">
        <f t="shared" ref="H31:H42" si="2">H30+G31</f>
        <v>39341</v>
      </c>
      <c r="I31" s="92" t="s">
        <v>27</v>
      </c>
      <c r="J31" s="92"/>
      <c r="K31" s="92"/>
      <c r="L31" s="92"/>
      <c r="M31" s="92"/>
      <c r="N31" s="92"/>
      <c r="O31" s="92"/>
      <c r="P31" s="92"/>
      <c r="Q31" s="92"/>
      <c r="R31" s="93"/>
      <c r="S31" s="92"/>
      <c r="T31" s="92"/>
      <c r="U31" s="94" t="s">
        <v>28</v>
      </c>
      <c r="V31" s="95" t="s">
        <v>92</v>
      </c>
      <c r="W31" s="95" t="s">
        <v>105</v>
      </c>
      <c r="X31" s="39"/>
    </row>
    <row r="32" spans="1:24" s="38" customFormat="1" ht="23.4" customHeight="1" x14ac:dyDescent="0.25">
      <c r="A32" s="120">
        <v>32</v>
      </c>
      <c r="B32" s="67" t="s">
        <v>5</v>
      </c>
      <c r="C32" s="86" t="s">
        <v>38</v>
      </c>
      <c r="D32" s="89" t="s">
        <v>80</v>
      </c>
      <c r="E32" s="90">
        <v>328188</v>
      </c>
      <c r="F32" s="85" t="s">
        <v>89</v>
      </c>
      <c r="G32" s="118">
        <v>40</v>
      </c>
      <c r="H32" s="91">
        <f t="shared" si="2"/>
        <v>39381</v>
      </c>
      <c r="I32" s="116" t="s">
        <v>27</v>
      </c>
      <c r="J32" s="116"/>
      <c r="K32" s="116"/>
      <c r="L32" s="116"/>
      <c r="M32" s="116"/>
      <c r="N32" s="116"/>
      <c r="O32" s="116"/>
      <c r="P32" s="116"/>
      <c r="Q32" s="116"/>
      <c r="R32" s="117"/>
      <c r="S32" s="116"/>
      <c r="T32" s="116"/>
      <c r="U32" s="94" t="s">
        <v>28</v>
      </c>
      <c r="V32" s="119" t="s">
        <v>153</v>
      </c>
      <c r="W32" s="95"/>
      <c r="X32" s="39"/>
    </row>
    <row r="33" spans="1:24" s="38" customFormat="1" ht="30" x14ac:dyDescent="0.25">
      <c r="A33" s="65">
        <v>33</v>
      </c>
      <c r="B33" s="67" t="s">
        <v>5</v>
      </c>
      <c r="C33" s="86" t="s">
        <v>51</v>
      </c>
      <c r="D33" s="89" t="s">
        <v>139</v>
      </c>
      <c r="E33" s="90">
        <v>469690</v>
      </c>
      <c r="F33" s="85" t="s">
        <v>69</v>
      </c>
      <c r="G33" s="124">
        <v>8573</v>
      </c>
      <c r="H33" s="91">
        <f t="shared" si="2"/>
        <v>47954</v>
      </c>
      <c r="I33" s="92" t="s">
        <v>27</v>
      </c>
      <c r="J33" s="92"/>
      <c r="K33" s="92"/>
      <c r="L33" s="92"/>
      <c r="M33" s="92"/>
      <c r="N33" s="92"/>
      <c r="O33" s="92"/>
      <c r="P33" s="92"/>
      <c r="Q33" s="92"/>
      <c r="R33" s="93"/>
      <c r="S33" s="92"/>
      <c r="T33" s="92"/>
      <c r="U33" s="94" t="s">
        <v>28</v>
      </c>
      <c r="V33" s="95" t="s">
        <v>164</v>
      </c>
      <c r="W33" s="95"/>
      <c r="X33" s="39"/>
    </row>
    <row r="34" spans="1:24" s="38" customFormat="1" ht="34.950000000000003" customHeight="1" x14ac:dyDescent="0.25">
      <c r="A34" s="65">
        <v>35</v>
      </c>
      <c r="B34" s="67" t="s">
        <v>5</v>
      </c>
      <c r="C34" s="86" t="s">
        <v>96</v>
      </c>
      <c r="D34" s="89" t="s">
        <v>140</v>
      </c>
      <c r="E34" s="90">
        <v>139435</v>
      </c>
      <c r="F34" s="85" t="s">
        <v>95</v>
      </c>
      <c r="G34" s="118">
        <v>150</v>
      </c>
      <c r="H34" s="91">
        <f t="shared" si="2"/>
        <v>48104</v>
      </c>
      <c r="I34" s="92" t="s">
        <v>27</v>
      </c>
      <c r="J34" s="92"/>
      <c r="K34" s="92"/>
      <c r="L34" s="92"/>
      <c r="M34" s="92"/>
      <c r="N34" s="92"/>
      <c r="O34" s="92"/>
      <c r="P34" s="92"/>
      <c r="Q34" s="92"/>
      <c r="R34" s="93"/>
      <c r="S34" s="92"/>
      <c r="T34" s="92"/>
      <c r="U34" s="94" t="s">
        <v>28</v>
      </c>
      <c r="V34" s="95"/>
      <c r="W34" s="95"/>
      <c r="X34" s="39"/>
    </row>
    <row r="35" spans="1:24" s="38" customFormat="1" ht="30.6" x14ac:dyDescent="0.25">
      <c r="A35" s="65">
        <v>37</v>
      </c>
      <c r="B35" s="66" t="s">
        <v>5</v>
      </c>
      <c r="C35" s="86" t="s">
        <v>52</v>
      </c>
      <c r="D35" s="89" t="s">
        <v>56</v>
      </c>
      <c r="E35" s="90" t="s">
        <v>56</v>
      </c>
      <c r="F35" s="85" t="s">
        <v>79</v>
      </c>
      <c r="G35" s="118">
        <v>0</v>
      </c>
      <c r="H35" s="91">
        <f t="shared" si="2"/>
        <v>48104</v>
      </c>
      <c r="I35" s="92" t="s">
        <v>117</v>
      </c>
      <c r="J35" s="92">
        <v>3</v>
      </c>
      <c r="K35" s="92">
        <v>3</v>
      </c>
      <c r="L35" s="92">
        <v>3</v>
      </c>
      <c r="M35" s="92"/>
      <c r="N35" s="92"/>
      <c r="O35" s="92"/>
      <c r="P35" s="92"/>
      <c r="Q35" s="92">
        <v>3</v>
      </c>
      <c r="R35" s="93"/>
      <c r="S35" s="92">
        <v>2</v>
      </c>
      <c r="T35" s="92" t="s">
        <v>137</v>
      </c>
      <c r="U35" s="94">
        <f>AVERAGE(J35:T35)</f>
        <v>2.8</v>
      </c>
      <c r="V35" s="95"/>
      <c r="W35" s="95"/>
      <c r="X35" s="55"/>
    </row>
    <row r="36" spans="1:24" s="38" customFormat="1" ht="30.6" x14ac:dyDescent="0.25">
      <c r="A36" s="65">
        <v>39</v>
      </c>
      <c r="B36" s="66" t="s">
        <v>4</v>
      </c>
      <c r="C36" s="87" t="s">
        <v>71</v>
      </c>
      <c r="D36" s="96" t="s">
        <v>56</v>
      </c>
      <c r="E36" s="93" t="s">
        <v>56</v>
      </c>
      <c r="F36" s="85" t="s">
        <v>79</v>
      </c>
      <c r="G36" s="118">
        <v>0</v>
      </c>
      <c r="H36" s="91">
        <f t="shared" si="2"/>
        <v>48104</v>
      </c>
      <c r="I36" s="92" t="s">
        <v>117</v>
      </c>
      <c r="J36" s="92"/>
      <c r="K36" s="92"/>
      <c r="L36" s="92"/>
      <c r="M36" s="92"/>
      <c r="N36" s="92"/>
      <c r="O36" s="92"/>
      <c r="P36" s="92"/>
      <c r="Q36" s="92"/>
      <c r="R36" s="93"/>
      <c r="S36" s="92"/>
      <c r="T36" s="92"/>
      <c r="U36" s="94" t="s">
        <v>138</v>
      </c>
      <c r="V36" s="95"/>
      <c r="W36" s="95"/>
      <c r="X36" s="55"/>
    </row>
    <row r="37" spans="1:24" s="38" customFormat="1" ht="30" x14ac:dyDescent="0.25">
      <c r="A37" s="65">
        <v>41</v>
      </c>
      <c r="B37" s="66" t="s">
        <v>5</v>
      </c>
      <c r="C37" s="86" t="s">
        <v>97</v>
      </c>
      <c r="D37" s="89" t="s">
        <v>68</v>
      </c>
      <c r="E37" s="90" t="s">
        <v>68</v>
      </c>
      <c r="F37" s="85" t="s">
        <v>40</v>
      </c>
      <c r="G37" s="118">
        <v>0</v>
      </c>
      <c r="H37" s="91">
        <f t="shared" si="2"/>
        <v>48104</v>
      </c>
      <c r="I37" s="92" t="s">
        <v>117</v>
      </c>
      <c r="J37" s="92">
        <v>3</v>
      </c>
      <c r="K37" s="92">
        <v>5</v>
      </c>
      <c r="L37" s="92">
        <v>3</v>
      </c>
      <c r="M37" s="92"/>
      <c r="N37" s="92"/>
      <c r="O37" s="92"/>
      <c r="P37" s="92"/>
      <c r="Q37" s="92">
        <v>3</v>
      </c>
      <c r="R37" s="93"/>
      <c r="S37" s="92">
        <v>1</v>
      </c>
      <c r="T37" s="92" t="s">
        <v>137</v>
      </c>
      <c r="U37" s="94">
        <f>AVERAGE(J37:T37)</f>
        <v>3</v>
      </c>
      <c r="V37" s="95"/>
      <c r="W37" s="95"/>
      <c r="X37" s="55"/>
    </row>
    <row r="38" spans="1:24" s="38" customFormat="1" ht="35.1" customHeight="1" x14ac:dyDescent="0.25">
      <c r="A38" s="65">
        <v>43</v>
      </c>
      <c r="B38" s="66" t="s">
        <v>41</v>
      </c>
      <c r="C38" s="87" t="s">
        <v>53</v>
      </c>
      <c r="D38" s="96" t="s">
        <v>64</v>
      </c>
      <c r="E38" s="93">
        <v>122645</v>
      </c>
      <c r="F38" s="85" t="s">
        <v>102</v>
      </c>
      <c r="G38" s="125">
        <v>300</v>
      </c>
      <c r="H38" s="91">
        <f t="shared" si="2"/>
        <v>48404</v>
      </c>
      <c r="I38" s="92" t="s">
        <v>27</v>
      </c>
      <c r="J38" s="92"/>
      <c r="K38" s="92"/>
      <c r="L38" s="92"/>
      <c r="M38" s="92"/>
      <c r="N38" s="92"/>
      <c r="O38" s="92"/>
      <c r="P38" s="92"/>
      <c r="Q38" s="92"/>
      <c r="R38" s="93"/>
      <c r="S38" s="92"/>
      <c r="T38" s="92"/>
      <c r="U38" s="94" t="s">
        <v>28</v>
      </c>
      <c r="V38" s="95" t="s">
        <v>163</v>
      </c>
      <c r="W38" s="95"/>
      <c r="X38" s="39"/>
    </row>
    <row r="39" spans="1:24" s="38" customFormat="1" ht="54.6" customHeight="1" x14ac:dyDescent="0.25">
      <c r="A39" s="65">
        <v>45</v>
      </c>
      <c r="B39" s="66" t="s">
        <v>5</v>
      </c>
      <c r="C39" s="87" t="s">
        <v>73</v>
      </c>
      <c r="D39" s="96" t="s">
        <v>57</v>
      </c>
      <c r="E39" s="93">
        <v>152054</v>
      </c>
      <c r="F39" s="85" t="s">
        <v>129</v>
      </c>
      <c r="G39" s="118">
        <v>15</v>
      </c>
      <c r="H39" s="91">
        <f t="shared" si="2"/>
        <v>48419</v>
      </c>
      <c r="I39" s="92" t="s">
        <v>27</v>
      </c>
      <c r="J39" s="92"/>
      <c r="K39" s="92"/>
      <c r="L39" s="92"/>
      <c r="M39" s="92"/>
      <c r="N39" s="92"/>
      <c r="O39" s="92"/>
      <c r="P39" s="92"/>
      <c r="Q39" s="92"/>
      <c r="R39" s="93"/>
      <c r="S39" s="92"/>
      <c r="T39" s="92"/>
      <c r="U39" s="94" t="s">
        <v>28</v>
      </c>
      <c r="V39" s="95" t="s">
        <v>154</v>
      </c>
      <c r="W39" s="95"/>
      <c r="X39" s="39"/>
    </row>
    <row r="40" spans="1:24" s="38" customFormat="1" ht="30" x14ac:dyDescent="0.25">
      <c r="A40" s="65">
        <v>49</v>
      </c>
      <c r="B40" s="66" t="s">
        <v>42</v>
      </c>
      <c r="C40" s="87" t="s">
        <v>55</v>
      </c>
      <c r="D40" s="89" t="s">
        <v>70</v>
      </c>
      <c r="E40" s="90" t="s">
        <v>56</v>
      </c>
      <c r="F40" s="85" t="s">
        <v>85</v>
      </c>
      <c r="G40" s="118">
        <v>50</v>
      </c>
      <c r="H40" s="91">
        <f t="shared" si="2"/>
        <v>48469</v>
      </c>
      <c r="I40" s="92" t="s">
        <v>117</v>
      </c>
      <c r="J40" s="92">
        <v>3</v>
      </c>
      <c r="K40" s="92">
        <v>5</v>
      </c>
      <c r="L40" s="92">
        <v>4</v>
      </c>
      <c r="M40" s="92"/>
      <c r="N40" s="92"/>
      <c r="O40" s="92"/>
      <c r="P40" s="92"/>
      <c r="Q40" s="92">
        <v>4</v>
      </c>
      <c r="R40" s="93"/>
      <c r="S40" s="92">
        <v>4</v>
      </c>
      <c r="T40" s="92">
        <v>3</v>
      </c>
      <c r="U40" s="94">
        <f>AVERAGE(J40:T40)</f>
        <v>3.8333333333333335</v>
      </c>
      <c r="V40" s="95" t="s">
        <v>155</v>
      </c>
      <c r="W40" s="95"/>
      <c r="X40" s="39"/>
    </row>
    <row r="41" spans="1:24" ht="48" customHeight="1" x14ac:dyDescent="0.25">
      <c r="A41" s="65">
        <v>50</v>
      </c>
      <c r="B41" s="66" t="s">
        <v>9</v>
      </c>
      <c r="C41" s="88" t="s">
        <v>90</v>
      </c>
      <c r="D41" s="89" t="s">
        <v>56</v>
      </c>
      <c r="E41" s="90" t="s">
        <v>56</v>
      </c>
      <c r="F41" s="85" t="s">
        <v>100</v>
      </c>
      <c r="G41" s="118">
        <v>0</v>
      </c>
      <c r="H41" s="91">
        <f t="shared" si="2"/>
        <v>48469</v>
      </c>
      <c r="I41" s="92" t="s">
        <v>117</v>
      </c>
      <c r="J41" s="92" t="s">
        <v>137</v>
      </c>
      <c r="K41" s="92" t="s">
        <v>137</v>
      </c>
      <c r="L41" s="92" t="s">
        <v>137</v>
      </c>
      <c r="M41" s="92"/>
      <c r="N41" s="92"/>
      <c r="O41" s="92"/>
      <c r="P41" s="92"/>
      <c r="Q41" s="92">
        <v>3</v>
      </c>
      <c r="R41" s="93"/>
      <c r="S41" s="92">
        <v>1</v>
      </c>
      <c r="T41" s="92" t="s">
        <v>137</v>
      </c>
      <c r="U41" s="94">
        <f>AVERAGE(J41:T41)</f>
        <v>2</v>
      </c>
      <c r="V41" s="95" t="s">
        <v>108</v>
      </c>
      <c r="W41" s="95" t="s">
        <v>106</v>
      </c>
    </row>
    <row r="42" spans="1:24" ht="48.75" customHeight="1" x14ac:dyDescent="0.25">
      <c r="A42" s="65">
        <v>51</v>
      </c>
      <c r="B42" s="66" t="s">
        <v>11</v>
      </c>
      <c r="C42" s="88" t="s">
        <v>99</v>
      </c>
      <c r="D42" s="89" t="s">
        <v>77</v>
      </c>
      <c r="E42" s="90">
        <v>479912</v>
      </c>
      <c r="F42" s="85" t="s">
        <v>136</v>
      </c>
      <c r="G42" s="118">
        <v>92</v>
      </c>
      <c r="H42" s="91">
        <f t="shared" si="2"/>
        <v>48561</v>
      </c>
      <c r="I42" s="92" t="s">
        <v>117</v>
      </c>
      <c r="J42" s="92">
        <v>5</v>
      </c>
      <c r="K42" s="92">
        <v>5</v>
      </c>
      <c r="L42" s="92">
        <v>5</v>
      </c>
      <c r="M42" s="92"/>
      <c r="N42" s="92"/>
      <c r="O42" s="92"/>
      <c r="P42" s="92"/>
      <c r="Q42" s="92">
        <v>5</v>
      </c>
      <c r="R42" s="93"/>
      <c r="S42" s="92">
        <v>5</v>
      </c>
      <c r="T42" s="92">
        <v>5</v>
      </c>
      <c r="U42" s="94">
        <f>AVERAGE(J42:T42)</f>
        <v>5</v>
      </c>
      <c r="V42" s="95" t="s">
        <v>156</v>
      </c>
      <c r="W42" s="95" t="s">
        <v>111</v>
      </c>
    </row>
    <row r="43" spans="1:24" ht="30" x14ac:dyDescent="0.25">
      <c r="A43" s="65">
        <v>52</v>
      </c>
      <c r="B43" s="66" t="s">
        <v>10</v>
      </c>
      <c r="C43" s="88" t="s">
        <v>107</v>
      </c>
      <c r="D43" s="89" t="s">
        <v>56</v>
      </c>
      <c r="E43" s="90" t="s">
        <v>56</v>
      </c>
      <c r="F43" s="85" t="s">
        <v>109</v>
      </c>
      <c r="G43" s="118">
        <v>0</v>
      </c>
      <c r="H43" s="91">
        <f>H42+G43</f>
        <v>48561</v>
      </c>
      <c r="I43" s="92" t="s">
        <v>117</v>
      </c>
      <c r="J43" s="92">
        <v>5</v>
      </c>
      <c r="K43" s="92">
        <v>5</v>
      </c>
      <c r="L43" s="92">
        <v>4</v>
      </c>
      <c r="M43" s="92"/>
      <c r="N43" s="92"/>
      <c r="O43" s="92"/>
      <c r="P43" s="92"/>
      <c r="Q43" s="92">
        <v>3</v>
      </c>
      <c r="R43" s="93"/>
      <c r="S43" s="92">
        <v>4</v>
      </c>
      <c r="T43" s="92" t="s">
        <v>137</v>
      </c>
      <c r="U43" s="94">
        <f>AVERAGE(J43:L43,S43)</f>
        <v>4.5</v>
      </c>
      <c r="V43" s="95" t="s">
        <v>110</v>
      </c>
      <c r="W43" s="95"/>
    </row>
    <row r="44" spans="1:24" ht="15" x14ac:dyDescent="0.25">
      <c r="A44" s="65">
        <v>53</v>
      </c>
      <c r="B44" s="66" t="s">
        <v>5</v>
      </c>
      <c r="C44" s="88" t="s">
        <v>141</v>
      </c>
      <c r="D44" s="89" t="s">
        <v>138</v>
      </c>
      <c r="E44" s="90">
        <v>466539</v>
      </c>
      <c r="F44" s="85" t="s">
        <v>142</v>
      </c>
      <c r="G44" s="118">
        <v>0</v>
      </c>
      <c r="H44" s="91">
        <f>H43+G44</f>
        <v>48561</v>
      </c>
      <c r="I44" s="92"/>
      <c r="J44" s="92"/>
      <c r="K44" s="92"/>
      <c r="L44" s="92"/>
      <c r="M44" s="92"/>
      <c r="N44" s="92"/>
      <c r="O44" s="92"/>
      <c r="P44" s="92"/>
      <c r="Q44" s="92"/>
      <c r="R44" s="93"/>
      <c r="S44" s="92"/>
      <c r="T44" s="92"/>
      <c r="U44" s="94"/>
      <c r="V44" s="95"/>
      <c r="W44" s="121"/>
    </row>
    <row r="45" spans="1:24" ht="15" x14ac:dyDescent="0.25">
      <c r="A45" s="65">
        <v>54</v>
      </c>
      <c r="B45" s="66" t="s">
        <v>10</v>
      </c>
      <c r="C45" s="88" t="s">
        <v>143</v>
      </c>
      <c r="D45" s="89" t="s">
        <v>138</v>
      </c>
      <c r="E45" s="90">
        <v>404508</v>
      </c>
      <c r="F45" s="85" t="s">
        <v>144</v>
      </c>
      <c r="G45" s="118">
        <v>0</v>
      </c>
      <c r="H45" s="91">
        <f>H44+G45</f>
        <v>48561</v>
      </c>
      <c r="I45" s="92"/>
      <c r="J45" s="92"/>
      <c r="K45" s="92"/>
      <c r="L45" s="92"/>
      <c r="M45" s="92"/>
      <c r="N45" s="92"/>
      <c r="O45" s="92"/>
      <c r="P45" s="92"/>
      <c r="Q45" s="92"/>
      <c r="R45" s="93"/>
      <c r="S45" s="92"/>
      <c r="T45" s="92"/>
      <c r="U45" s="94"/>
      <c r="V45" s="95"/>
      <c r="W45" s="121"/>
    </row>
    <row r="46" spans="1:24" ht="30" x14ac:dyDescent="0.25">
      <c r="A46" s="65">
        <v>55</v>
      </c>
      <c r="B46" s="66" t="s">
        <v>4</v>
      </c>
      <c r="C46" s="88" t="s">
        <v>160</v>
      </c>
      <c r="D46" s="89" t="s">
        <v>56</v>
      </c>
      <c r="E46" s="90">
        <v>454951</v>
      </c>
      <c r="F46" s="85" t="s">
        <v>92</v>
      </c>
      <c r="G46" s="118">
        <v>8</v>
      </c>
      <c r="H46" s="91">
        <f>H45+G46</f>
        <v>48569</v>
      </c>
      <c r="I46" s="92"/>
      <c r="J46" s="92"/>
      <c r="K46" s="92"/>
      <c r="L46" s="92"/>
      <c r="M46" s="92"/>
      <c r="N46" s="92"/>
      <c r="O46" s="92"/>
      <c r="P46" s="92"/>
      <c r="Q46" s="92"/>
      <c r="R46" s="93"/>
      <c r="S46" s="92"/>
      <c r="T46" s="92"/>
      <c r="U46" s="94"/>
      <c r="V46" s="95" t="s">
        <v>170</v>
      </c>
    </row>
    <row r="49" spans="6:8" x14ac:dyDescent="0.25">
      <c r="F49" s="122"/>
    </row>
    <row r="50" spans="6:8" x14ac:dyDescent="0.25">
      <c r="F50" s="122"/>
      <c r="H50" s="114"/>
    </row>
    <row r="53" spans="6:8" x14ac:dyDescent="0.25">
      <c r="H53" s="4"/>
    </row>
    <row r="54" spans="6:8" x14ac:dyDescent="0.25">
      <c r="H54" s="4"/>
    </row>
  </sheetData>
  <autoFilter ref="A7:W43"/>
  <mergeCells count="4">
    <mergeCell ref="D2:E2"/>
    <mergeCell ref="D3:E3"/>
    <mergeCell ref="D6:E6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3.2" x14ac:dyDescent="0.25"/>
  <cols>
    <col min="1" max="1" width="6" style="18" customWidth="1"/>
    <col min="2" max="2" width="21.33203125" style="9" customWidth="1"/>
    <col min="3" max="3" width="49.88671875" style="1" customWidth="1"/>
    <col min="4" max="4" width="15.109375" bestFit="1" customWidth="1"/>
    <col min="5" max="5" width="13.5546875" customWidth="1"/>
    <col min="6" max="6" width="8.88671875" customWidth="1"/>
    <col min="7" max="7" width="16.33203125" style="4" customWidth="1"/>
    <col min="8" max="8" width="20.88671875" customWidth="1"/>
    <col min="9" max="9" width="11.5546875" bestFit="1" customWidth="1"/>
    <col min="10" max="10" width="16.109375" bestFit="1" customWidth="1"/>
    <col min="11" max="11" width="12.5546875" bestFit="1" customWidth="1"/>
    <col min="16" max="16" width="16" customWidth="1"/>
  </cols>
  <sheetData>
    <row r="1" spans="1:16" ht="21" x14ac:dyDescent="0.4">
      <c r="A1" s="17" t="s">
        <v>87</v>
      </c>
      <c r="C1" s="5"/>
    </row>
    <row r="2" spans="1:16" ht="45" customHeight="1" x14ac:dyDescent="0.25">
      <c r="B2" s="73" t="str">
        <f>'Ranking Sheet '!F2</f>
        <v>Version: 2/19/2020 (Version 7.0)</v>
      </c>
      <c r="C2" s="11" t="str">
        <f>'Ranking Sheet '!C2</f>
        <v>FY20 Work Plan Budget Total $21.602M CRFM</v>
      </c>
    </row>
    <row r="3" spans="1:16" x14ac:dyDescent="0.25">
      <c r="B3" s="73" t="s">
        <v>84</v>
      </c>
      <c r="C3" s="13"/>
    </row>
    <row r="4" spans="1:16" x14ac:dyDescent="0.25">
      <c r="B4" s="74"/>
      <c r="C4" s="13"/>
    </row>
    <row r="5" spans="1:16" x14ac:dyDescent="0.25">
      <c r="C5" s="28" t="e">
        <f>'Ranking Sheet '!#REF!</f>
        <v>#REF!</v>
      </c>
    </row>
    <row r="6" spans="1:16" ht="52.8" x14ac:dyDescent="0.25">
      <c r="A6" s="19" t="s">
        <v>13</v>
      </c>
      <c r="B6" s="2" t="s">
        <v>1</v>
      </c>
      <c r="C6" s="2" t="s">
        <v>0</v>
      </c>
      <c r="D6" s="112" t="str">
        <f>'Ranking Sheet '!G7</f>
        <v>FY20 Workplan</v>
      </c>
      <c r="E6" s="112" t="str">
        <f>'Ranking Sheet '!H7</f>
        <v xml:space="preserve">FY20 Workplan Preliminary Cumulative </v>
      </c>
      <c r="F6" s="6" t="s">
        <v>112</v>
      </c>
      <c r="H6" s="29"/>
      <c r="I6" s="29"/>
      <c r="J6" s="29"/>
      <c r="K6" s="29"/>
      <c r="L6" s="29"/>
      <c r="M6" s="29"/>
      <c r="N6" s="29"/>
      <c r="O6" s="29"/>
    </row>
    <row r="7" spans="1:16" x14ac:dyDescent="0.25">
      <c r="A7" s="20"/>
      <c r="B7" s="128" t="s">
        <v>6</v>
      </c>
      <c r="C7" s="129"/>
      <c r="D7" s="129"/>
      <c r="E7" s="129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5">
      <c r="A8" s="23">
        <v>1</v>
      </c>
      <c r="B8" s="10" t="s">
        <v>6</v>
      </c>
      <c r="C8" s="25" t="s">
        <v>7</v>
      </c>
      <c r="D8" s="59">
        <f>'Ranking Sheet '!G9</f>
        <v>16422</v>
      </c>
      <c r="E8" s="59">
        <f>D8</f>
        <v>16422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5">
      <c r="A9" s="23">
        <v>2</v>
      </c>
      <c r="B9" s="10" t="s">
        <v>29</v>
      </c>
      <c r="C9" s="25" t="s">
        <v>31</v>
      </c>
      <c r="D9" s="59">
        <f>'Ranking Sheet '!G11</f>
        <v>20141</v>
      </c>
      <c r="E9" s="59">
        <f>D9+E8</f>
        <v>36563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5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5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5">
      <c r="A12" s="69">
        <v>3</v>
      </c>
      <c r="B12" s="60" t="str">
        <f>VLOOKUP(A12,'Ranking Sheet '!$A$14:$F$90,2,0)</f>
        <v>ESTU</v>
      </c>
      <c r="C12" s="61" t="str">
        <f>VLOOKUP(A12,'Ranking Sheet '!$A$14:$F$90,3,0)</f>
        <v xml:space="preserve">Estuary Habitat Studies </v>
      </c>
      <c r="D12" s="111">
        <f>VLOOKUP(A12,'Ranking Sheet '!$A$14:$H$43,7,0)</f>
        <v>275</v>
      </c>
      <c r="E12" s="62">
        <f>D12+E9</f>
        <v>36838</v>
      </c>
      <c r="F12" s="63">
        <f>VLOOKUP(A12,'Ranking Sheet '!$A$14:$U$43,21,0)</f>
        <v>2.5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5">
      <c r="A13" s="69">
        <v>4</v>
      </c>
      <c r="B13" s="60" t="str">
        <f>VLOOKUP(A13,'Ranking Sheet '!$A$14:$F$90,2,0)</f>
        <v>ESTU</v>
      </c>
      <c r="C13" s="61" t="str">
        <f>VLOOKUP(A13,'Ranking Sheet '!$A$14:$F$90,3,0)</f>
        <v>Avian Predation - Cormorant Management and Monitoring</v>
      </c>
      <c r="D13" s="111">
        <f>VLOOKUP(A13,'Ranking Sheet '!$A$14:$H$43,7,0)</f>
        <v>200</v>
      </c>
      <c r="E13" s="62">
        <f>E12+D13</f>
        <v>37038</v>
      </c>
      <c r="F13" s="63" t="str">
        <f>VLOOKUP(A13,'Ranking Sheet '!$A$14:$U$43,21,0)</f>
        <v>M</v>
      </c>
      <c r="H13" s="33"/>
      <c r="I13" s="33"/>
      <c r="J13" s="29"/>
      <c r="K13" s="29"/>
      <c r="L13" s="29"/>
      <c r="M13" s="29"/>
      <c r="N13" s="29"/>
      <c r="O13" s="29"/>
    </row>
    <row r="14" spans="1:16" ht="26.4" x14ac:dyDescent="0.25">
      <c r="A14" s="69">
        <v>7</v>
      </c>
      <c r="B14" s="60" t="str">
        <f>VLOOKUP(A14,'Ranking Sheet '!$A$14:$F$90,2,0)</f>
        <v>TDA</v>
      </c>
      <c r="C14" s="61" t="str">
        <f>VLOOKUP(A14,'Ranking Sheet '!$A$14:$F$90,3,0)</f>
        <v>The Dalles East Fish Ladder Emergency Auxiliary Water Supply</v>
      </c>
      <c r="D14" s="111">
        <f>VLOOKUP(A14,'Ranking Sheet '!$A$14:$H$43,7,0)</f>
        <v>150</v>
      </c>
      <c r="E14" s="62">
        <f t="shared" ref="E14:E22" si="0">E13+D14</f>
        <v>37188</v>
      </c>
      <c r="F14" s="63" t="str">
        <f>VLOOKUP(A14,'Ranking Sheet '!$A$14:$U$43,21,0)</f>
        <v>M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5">
      <c r="A15" s="69">
        <v>8</v>
      </c>
      <c r="B15" s="60" t="str">
        <f>VLOOKUP(A15,'Ranking Sheet '!$A$14:$F$90,2,0)</f>
        <v>SYS</v>
      </c>
      <c r="C15" s="61" t="str">
        <f>VLOOKUP(A15,'Ranking Sheet '!$A$14:$F$90,3,0)</f>
        <v>Lower Columbia River Juvenile Survival Studies</v>
      </c>
      <c r="D15" s="111">
        <f>VLOOKUP(A15,'Ranking Sheet '!$A$14:$H$43,7,0)</f>
        <v>150</v>
      </c>
      <c r="E15" s="62">
        <f t="shared" si="0"/>
        <v>37338</v>
      </c>
      <c r="F15" s="63">
        <f>VLOOKUP(A15,'Ranking Sheet '!$A$14:$U$43,21,0)</f>
        <v>4.5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5">
      <c r="A16" s="69">
        <v>13</v>
      </c>
      <c r="B16" s="60" t="str">
        <f>VLOOKUP(A16,'Ranking Sheet '!$A$14:$F$90,2,0)</f>
        <v>SYS</v>
      </c>
      <c r="C16" s="61" t="str">
        <f>VLOOKUP(A16,'Ranking Sheet '!$A$14:$F$90,3,0)</f>
        <v>FCRPS CRFM Program Management (NWP)</v>
      </c>
      <c r="D16" s="111">
        <f>VLOOKUP(A16,'Ranking Sheet '!$A$14:$H$43,7,0)</f>
        <v>400</v>
      </c>
      <c r="E16" s="62">
        <f t="shared" si="0"/>
        <v>37738</v>
      </c>
      <c r="F16" s="63" t="str">
        <f>VLOOKUP(A16,'Ranking Sheet '!$A$14:$U$43,21,0)</f>
        <v>M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5">
      <c r="A17" s="69">
        <v>16</v>
      </c>
      <c r="B17" s="60" t="str">
        <f>VLOOKUP(A17,'Ranking Sheet '!$A$14:$F$90,2,0)</f>
        <v>IHR</v>
      </c>
      <c r="C17" s="61" t="str">
        <f>VLOOKUP(A17,'Ranking Sheet '!$A$14:$F$90,3,0)</f>
        <v>Ice Harbor Turbine Passage Survival Program</v>
      </c>
      <c r="D17" s="111">
        <f>VLOOKUP(A17,'Ranking Sheet '!$A$14:$H$43,7,0)</f>
        <v>125</v>
      </c>
      <c r="E17" s="62">
        <f t="shared" si="0"/>
        <v>37863</v>
      </c>
      <c r="F17" s="63" t="str">
        <f>VLOOKUP(A17,'Ranking Sheet '!$A$14:$U$43,21,0)</f>
        <v>M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6.4" x14ac:dyDescent="0.25">
      <c r="A18" s="69">
        <v>17</v>
      </c>
      <c r="B18" s="60" t="str">
        <f>VLOOKUP(A18,'Ranking Sheet '!$A$14:$F$90,2,0)</f>
        <v>LMN</v>
      </c>
      <c r="C18" s="61" t="str">
        <f>VLOOKUP(A18,'Ranking Sheet '!$A$14:$F$90,3,0)</f>
        <v>Lower Monumental Outfall Primary Bypass Pipe Expansion Joint Deficiency Correction</v>
      </c>
      <c r="D18" s="111">
        <f>VLOOKUP(A18,'Ranking Sheet '!$A$14:$H$43,7,0)</f>
        <v>92</v>
      </c>
      <c r="E18" s="62">
        <f t="shared" si="0"/>
        <v>37955</v>
      </c>
      <c r="F18" s="63" t="str">
        <f>VLOOKUP(A18,'Ranking Sheet '!$A$14:$U$43,21,0)</f>
        <v>M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5">
      <c r="A19" s="69">
        <v>19</v>
      </c>
      <c r="B19" s="60" t="str">
        <f>VLOOKUP(A19,'Ranking Sheet '!$A$14:$F$90,2,0)</f>
        <v>LGO</v>
      </c>
      <c r="C19" s="61" t="str">
        <f>VLOOKUP(A19,'Ranking Sheet '!$A$14:$F$90,3,0)</f>
        <v>Little Goose Adult Ladder Temperature Mitigation</v>
      </c>
      <c r="D19" s="111">
        <f>VLOOKUP(A19,'Ranking Sheet '!$A$14:$H$43,7,0)</f>
        <v>111</v>
      </c>
      <c r="E19" s="62">
        <f t="shared" si="0"/>
        <v>38066</v>
      </c>
      <c r="F19" s="63" t="str">
        <f>VLOOKUP(A19,'Ranking Sheet '!$A$14:$U$43,21,0)</f>
        <v>M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5">
      <c r="A20" s="69">
        <v>21</v>
      </c>
      <c r="B20" s="60" t="str">
        <f>VLOOKUP(A20,'Ranking Sheet '!$A$14:$F$90,2,0)</f>
        <v>LGR</v>
      </c>
      <c r="C20" s="61" t="str">
        <f>VLOOKUP(A20,'Ranking Sheet '!$A$14:$F$90,3,0)</f>
        <v xml:space="preserve">Lower Granite Spillway PIT Detection </v>
      </c>
      <c r="D20" s="111">
        <f>VLOOKUP(A20,'Ranking Sheet '!$A$14:$H$43,7,0)</f>
        <v>525</v>
      </c>
      <c r="E20" s="62">
        <f t="shared" si="0"/>
        <v>38591</v>
      </c>
      <c r="F20" s="63" t="str">
        <f>VLOOKUP(A20,'Ranking Sheet '!$A$14:$U$43,21,0)</f>
        <v>M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6.4" x14ac:dyDescent="0.25">
      <c r="A21" s="69">
        <v>22</v>
      </c>
      <c r="B21" s="60" t="str">
        <f>VLOOKUP(A21,'Ranking Sheet '!$A$14:$F$90,2,0)</f>
        <v>LGR</v>
      </c>
      <c r="C21" s="61" t="str">
        <f>VLOOKUP(A21,'Ranking Sheet '!$A$14:$F$90,3,0)</f>
        <v>Lower Granite Spillway PIT Tag Detection - Post Construction Monitoring</v>
      </c>
      <c r="D21" s="111">
        <f>VLOOKUP(A21,'Ranking Sheet '!$A$14:$H$43,7,0)</f>
        <v>0</v>
      </c>
      <c r="E21" s="62">
        <f t="shared" si="0"/>
        <v>38591</v>
      </c>
      <c r="F21" s="63" t="str">
        <f>VLOOKUP(A21,'Ranking Sheet '!$A$14:$U$43,21,0)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6.4" x14ac:dyDescent="0.25">
      <c r="A22" s="70">
        <v>23</v>
      </c>
      <c r="B22" s="60" t="str">
        <f>VLOOKUP(A22,'Ranking Sheet '!$A$14:$F$90,2,0)</f>
        <v>LGR</v>
      </c>
      <c r="C22" s="61" t="str">
        <f>VLOOKUP(A22,'Ranking Sheet '!$A$14:$F$90,3,0)</f>
        <v>Lower Granite Juvenile Bypass Facility - Phase 1a (Gatewell to Separator), Phase 1b (Outfall) Close Out</v>
      </c>
      <c r="D22" s="111">
        <f>VLOOKUP(A22,'Ranking Sheet '!$A$14:$H$43,7,0)</f>
        <v>230</v>
      </c>
      <c r="E22" s="62">
        <f t="shared" si="0"/>
        <v>38821</v>
      </c>
      <c r="F22" s="63" t="str">
        <f>VLOOKUP(A22,'Ranking Sheet '!$A$14:$U$43,21,0)</f>
        <v>M</v>
      </c>
      <c r="H22" s="33"/>
      <c r="I22" s="33"/>
      <c r="J22" s="35"/>
      <c r="K22" s="35"/>
      <c r="L22" s="29"/>
      <c r="M22" s="29"/>
      <c r="N22" s="29"/>
      <c r="O22" s="29"/>
    </row>
    <row r="23" spans="1:16" x14ac:dyDescent="0.25">
      <c r="A23" s="69">
        <v>29</v>
      </c>
      <c r="B23" s="60" t="str">
        <f>VLOOKUP(A23,'Ranking Sheet '!$A$14:$F$90,2,0)</f>
        <v>SYS</v>
      </c>
      <c r="C23" s="61" t="str">
        <f>VLOOKUP(A23,'Ranking Sheet '!$A$14:$F$90,3,0)</f>
        <v>LMO FGE SOG vs PROG (SR 10-min intake gate closure)</v>
      </c>
      <c r="D23" s="111">
        <f>VLOOKUP(A23,'Ranking Sheet '!$A$14:$H$43,7,0)</f>
        <v>20</v>
      </c>
      <c r="E23" s="62">
        <f>E22+D23</f>
        <v>38841</v>
      </c>
      <c r="F23" s="63" t="str">
        <f>VLOOKUP(A23,'Ranking Sheet '!$A$14:$U$43,21,0)</f>
        <v>M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5">
      <c r="A24" s="69">
        <v>33</v>
      </c>
      <c r="B24" s="60" t="str">
        <f>VLOOKUP(A24,'Ranking Sheet '!$A$14:$F$90,2,0)</f>
        <v>SYS</v>
      </c>
      <c r="C24" s="61" t="str">
        <f>VLOOKUP(A24,'Ranking Sheet '!$A$14:$F$90,3,0)</f>
        <v>Columbia River System Operations (CRSO) EIS</v>
      </c>
      <c r="D24" s="111">
        <f>VLOOKUP(A24,'Ranking Sheet '!$A$14:$H$43,7,0)</f>
        <v>8573</v>
      </c>
      <c r="E24" s="62">
        <f t="shared" ref="E24:E41" si="1">E23+D24</f>
        <v>47414</v>
      </c>
      <c r="F24" s="63" t="str">
        <f>VLOOKUP(A24,'Ranking Sheet '!$A$14:$U$43,21,0)</f>
        <v>M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5">
      <c r="A25" s="69">
        <v>35</v>
      </c>
      <c r="B25" s="60" t="str">
        <f>VLOOKUP(A25,'Ranking Sheet '!$A$14:$F$90,2,0)</f>
        <v>SYS</v>
      </c>
      <c r="C25" s="61" t="str">
        <f>VLOOKUP(A25,'Ranking Sheet '!$A$14:$F$90,3,0)</f>
        <v>FCRPS CRFM Program Management  (NWW)</v>
      </c>
      <c r="D25" s="111">
        <f>VLOOKUP(A25,'Ranking Sheet '!$A$14:$H$43,7,0)</f>
        <v>150</v>
      </c>
      <c r="E25" s="62">
        <f t="shared" si="1"/>
        <v>47564</v>
      </c>
      <c r="F25" s="63" t="str">
        <f>VLOOKUP(A25,'Ranking Sheet '!$A$14:$U$43,21,0)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5">
      <c r="A26" s="69">
        <v>43</v>
      </c>
      <c r="B26" s="60" t="str">
        <f>VLOOKUP(A26,'Ranking Sheet '!$A$14:$F$90,2,0)</f>
        <v xml:space="preserve">BON </v>
      </c>
      <c r="C26" s="61" t="str">
        <f>VLOOKUP(A26,'Ranking Sheet '!$A$14:$F$90,3,0)</f>
        <v>Bonneville Powerhouse 2 Fish Guidance Efficiency</v>
      </c>
      <c r="D26" s="111">
        <f>VLOOKUP(A26,'Ranking Sheet '!$A$14:$H$43,7,0)</f>
        <v>300</v>
      </c>
      <c r="E26" s="62">
        <f t="shared" si="1"/>
        <v>47864</v>
      </c>
      <c r="F26" s="63" t="str">
        <f>VLOOKUP(A26,'Ranking Sheet '!$A$14:$U$43,21,0)</f>
        <v>M</v>
      </c>
      <c r="H26" s="33"/>
      <c r="I26" s="33"/>
      <c r="J26" s="35"/>
      <c r="K26" s="35"/>
      <c r="L26" s="29"/>
      <c r="M26" s="29"/>
      <c r="N26" s="29"/>
      <c r="O26" s="29"/>
    </row>
    <row r="27" spans="1:16" ht="26.4" x14ac:dyDescent="0.25">
      <c r="A27" s="69">
        <v>45</v>
      </c>
      <c r="B27" s="60" t="str">
        <f>VLOOKUP(A27,'Ranking Sheet '!$A$14:$F$90,2,0)</f>
        <v>SYS</v>
      </c>
      <c r="C27" s="61" t="str">
        <f>VLOOKUP(A27,'Ranking Sheet '!$A$14:$F$90,3,0)</f>
        <v>Caspian Tern Management Plan (Avian Predation Monitoring)</v>
      </c>
      <c r="D27" s="111">
        <f>VLOOKUP(A27,'Ranking Sheet '!$A$14:$H$43,7,0)</f>
        <v>15</v>
      </c>
      <c r="E27" s="62">
        <f t="shared" si="1"/>
        <v>47879</v>
      </c>
      <c r="F27" s="63" t="str">
        <f>VLOOKUP(A27,'Ranking Sheet '!$A$14:$U$43,21,0)</f>
        <v>M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6.4" x14ac:dyDescent="0.25">
      <c r="A28" s="69">
        <v>37</v>
      </c>
      <c r="B28" s="60" t="str">
        <f>VLOOKUP(A28,'Ranking Sheet '!$A$14:$F$90,2,0)</f>
        <v>SYS</v>
      </c>
      <c r="C28" s="61" t="str">
        <f>VLOOKUP(A28,'Ranking Sheet '!$A$14:$F$90,3,0)</f>
        <v>Smolt Susceptibility to Avian Predation Post-Bonneville (Placeholder)</v>
      </c>
      <c r="D28" s="111">
        <f>VLOOKUP(A28,'Ranking Sheet '!$A$14:$H$43,7,0)</f>
        <v>0</v>
      </c>
      <c r="E28" s="62">
        <f t="shared" si="1"/>
        <v>47879</v>
      </c>
      <c r="F28" s="63">
        <f>VLOOKUP(A28,'Ranking Sheet '!$A$14:$U$43,21,0)</f>
        <v>2.8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5">
      <c r="A29" s="69">
        <v>49</v>
      </c>
      <c r="B29" s="60" t="str">
        <f>VLOOKUP(A29,'Ranking Sheet '!$A$14:$F$90,2,0)</f>
        <v>BON</v>
      </c>
      <c r="C29" s="61" t="str">
        <f>VLOOKUP(A29,'Ranking Sheet '!$A$14:$F$90,3,0)</f>
        <v>Bonneville PIT Detection</v>
      </c>
      <c r="D29" s="111">
        <f>VLOOKUP(A29,'Ranking Sheet '!$A$14:$H$43,7,0)</f>
        <v>50</v>
      </c>
      <c r="E29" s="62">
        <f t="shared" si="1"/>
        <v>47929</v>
      </c>
      <c r="F29" s="63">
        <f>VLOOKUP(A29,'Ranking Sheet '!$A$14:$U$43,21,0)</f>
        <v>3.8333333333333335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5">
      <c r="A30" s="69">
        <v>31</v>
      </c>
      <c r="B30" s="60" t="str">
        <f>VLOOKUP(A30,'Ranking Sheet '!$A$14:$F$90,2,0)</f>
        <v>SYS</v>
      </c>
      <c r="C30" s="61" t="str">
        <f>VLOOKUP(A30,'Ranking Sheet '!$A$14:$F$90,3,0)</f>
        <v>Snake River Adult Sockeye Passage Initiatives</v>
      </c>
      <c r="D30" s="111">
        <f>VLOOKUP(A30,'Ranking Sheet '!$A$14:$H$43,7,0)</f>
        <v>30</v>
      </c>
      <c r="E30" s="62">
        <f t="shared" si="1"/>
        <v>47959</v>
      </c>
      <c r="F30" s="63" t="str">
        <f>VLOOKUP(A30,'Ranking Sheet '!$A$14:$U$43,21,0)</f>
        <v>M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5">
      <c r="A31" s="69">
        <v>32</v>
      </c>
      <c r="B31" s="60" t="str">
        <f>VLOOKUP(A31,'Ranking Sheet '!$A$14:$F$90,2,0)</f>
        <v>SYS</v>
      </c>
      <c r="C31" s="61" t="str">
        <f>VLOOKUP(A31,'Ranking Sheet '!$A$14:$F$90,3,0)</f>
        <v>Inland Avian Predation</v>
      </c>
      <c r="D31" s="111">
        <f>VLOOKUP(A31,'Ranking Sheet '!$A$14:$H$43,7,0)</f>
        <v>40</v>
      </c>
      <c r="E31" s="62">
        <f t="shared" si="1"/>
        <v>47999</v>
      </c>
      <c r="F31" s="63" t="str">
        <f>VLOOKUP(A31,'Ranking Sheet '!$A$14:$U$43,21,0)</f>
        <v>M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5">
      <c r="A32" s="69">
        <v>9</v>
      </c>
      <c r="B32" s="60" t="str">
        <f>VLOOKUP(A32,'Ranking Sheet '!$A$14:$F$90,2,0)</f>
        <v>SYS</v>
      </c>
      <c r="C32" s="61" t="str">
        <f>VLOOKUP(A32,'Ranking Sheet '!$A$14:$F$90,3,0)</f>
        <v>Avian Island PIT Detection</v>
      </c>
      <c r="D32" s="111">
        <f>VLOOKUP(A32,'Ranking Sheet '!$A$14:$H$43,7,0)</f>
        <v>100</v>
      </c>
      <c r="E32" s="62">
        <f t="shared" si="1"/>
        <v>48099</v>
      </c>
      <c r="F32" s="63">
        <f>VLOOKUP(A32,'Ranking Sheet '!$A$14:$U$43,21,0)</f>
        <v>3.8333333333333335</v>
      </c>
      <c r="H32" s="33"/>
      <c r="I32" s="33"/>
      <c r="J32" s="35"/>
      <c r="K32" s="29"/>
      <c r="L32" s="29"/>
      <c r="M32" s="29"/>
      <c r="N32" s="29"/>
      <c r="O32" s="29"/>
    </row>
    <row r="33" spans="1:15" ht="26.4" x14ac:dyDescent="0.25">
      <c r="A33" s="69">
        <v>12</v>
      </c>
      <c r="B33" s="60" t="str">
        <f>VLOOKUP(A33,'Ranking Sheet '!$A$14:$F$90,2,0)</f>
        <v>BON/JDA/TDA</v>
      </c>
      <c r="C33" s="61" t="str">
        <f>VLOOKUP(A33,'Ranking Sheet '!$A$14:$F$90,3,0)</f>
        <v>Reservoir Temperature Monitoring at Lower Columbia River Dams</v>
      </c>
      <c r="D33" s="111">
        <f>VLOOKUP(A33,'Ranking Sheet '!$A$14:$H$43,7,0)</f>
        <v>0</v>
      </c>
      <c r="E33" s="62">
        <f t="shared" si="1"/>
        <v>48099</v>
      </c>
      <c r="F33" s="63" t="str">
        <f>VLOOKUP(A33,'Ranking Sheet '!$A$14:$U$43,21,0)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ht="26.4" x14ac:dyDescent="0.25">
      <c r="A34" s="69">
        <v>14</v>
      </c>
      <c r="B34" s="60" t="str">
        <f>VLOOKUP(A34,'Ranking Sheet '!$A$14:$F$90,2,0)</f>
        <v>MCN</v>
      </c>
      <c r="C34" s="61" t="str">
        <f>VLOOKUP(A34,'Ranking Sheet '!$A$14:$F$90,3,0)</f>
        <v>McNary Avian Deterrent Deficiency Correction and Avian Wire Design Feasibility Report</v>
      </c>
      <c r="D34" s="111">
        <f>VLOOKUP(A34,'Ranking Sheet '!$A$14:$H$43,7,0)</f>
        <v>121</v>
      </c>
      <c r="E34" s="62">
        <f t="shared" si="1"/>
        <v>48220</v>
      </c>
      <c r="F34" s="63" t="str">
        <f>VLOOKUP(A34,'Ranking Sheet '!$A$14:$U$43,21,0)</f>
        <v>M</v>
      </c>
      <c r="H34" s="33"/>
      <c r="I34" s="33"/>
      <c r="J34" s="35"/>
      <c r="K34" s="29"/>
      <c r="L34" s="29"/>
      <c r="M34" s="29"/>
      <c r="N34" s="29"/>
      <c r="O34" s="29"/>
    </row>
    <row r="35" spans="1:15" ht="26.4" x14ac:dyDescent="0.25">
      <c r="A35" s="69">
        <v>39</v>
      </c>
      <c r="B35" s="60" t="str">
        <f>VLOOKUP(A35,'Ranking Sheet '!$A$14:$F$90,2,0)</f>
        <v>TDA</v>
      </c>
      <c r="C35" s="61" t="str">
        <f>VLOOKUP(A35,'Ranking Sheet '!$A$14:$F$90,3,0)</f>
        <v>The Dalles Sluiceway PIT Detection Feasibility Evaluation (Placeholder)</v>
      </c>
      <c r="D35" s="111">
        <f>VLOOKUP(A35,'Ranking Sheet '!$A$14:$H$43,7,0)</f>
        <v>0</v>
      </c>
      <c r="E35" s="62">
        <f t="shared" si="1"/>
        <v>48220</v>
      </c>
      <c r="F35" s="63" t="str">
        <f>VLOOKUP(A35,'Ranking Sheet '!$A$14:$U$43,21,0)</f>
        <v>NA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5">
      <c r="A36" s="69">
        <v>41</v>
      </c>
      <c r="B36" s="60" t="str">
        <f>VLOOKUP(A36,'Ranking Sheet '!$A$14:$F$90,2,0)</f>
        <v>SYS</v>
      </c>
      <c r="C36" s="61" t="str">
        <f>VLOOKUP(A36,'Ranking Sheet '!$A$14:$F$90,3,0)</f>
        <v>Insert title (Placeholder)</v>
      </c>
      <c r="D36" s="111">
        <f>VLOOKUP(A36,'Ranking Sheet '!$A$14:$H$43,7,0)</f>
        <v>0</v>
      </c>
      <c r="E36" s="62">
        <f t="shared" si="1"/>
        <v>48220</v>
      </c>
      <c r="F36" s="63">
        <f>VLOOKUP(A36,'Ranking Sheet '!$A$14:$U$43,21,0)</f>
        <v>3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5">
      <c r="A37" s="69">
        <v>15</v>
      </c>
      <c r="B37" s="60" t="str">
        <f>VLOOKUP(A37,'Ranking Sheet '!$A$14:$F$90,2,0)</f>
        <v>MCN</v>
      </c>
      <c r="C37" s="61" t="str">
        <f>VLOOKUP(A37,'Ranking Sheet '!$A$14:$F$90,3,0)</f>
        <v>McNary Top Spill Weir (TSW) Permanence</v>
      </c>
      <c r="D37" s="111">
        <f>VLOOKUP(A37,'Ranking Sheet '!$A$14:$H$43,7,0)</f>
        <v>145</v>
      </c>
      <c r="E37" s="62">
        <f t="shared" si="1"/>
        <v>48365</v>
      </c>
      <c r="F37" s="63">
        <f>VLOOKUP(A37,'Ranking Sheet '!$A$14:$U$43,21,0)</f>
        <v>4.666666666666667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5">
      <c r="A38" s="69">
        <v>11</v>
      </c>
      <c r="B38" s="60" t="str">
        <f>VLOOKUP(A38,'Ranking Sheet '!$A$14:$F$90,2,0)</f>
        <v>JDA</v>
      </c>
      <c r="C38" s="61" t="str">
        <f>VLOOKUP(A38,'Ranking Sheet '!$A$14:$F$90,3,0)</f>
        <v>John Day Mitigation</v>
      </c>
      <c r="D38" s="111">
        <f>VLOOKUP(A38,'Ranking Sheet '!$A$14:$H$43,7,0)</f>
        <v>104</v>
      </c>
      <c r="E38" s="62">
        <f t="shared" si="1"/>
        <v>48469</v>
      </c>
      <c r="F38" s="63" t="str">
        <f>VLOOKUP(A38,'Ranking Sheet '!$A$14:$U$43,21,0)</f>
        <v>M</v>
      </c>
    </row>
    <row r="39" spans="1:15" x14ac:dyDescent="0.25">
      <c r="A39" s="69">
        <v>50</v>
      </c>
      <c r="B39" s="60" t="str">
        <f>VLOOKUP(A39,'Ranking Sheet '!$A$14:$F$90,2,0)</f>
        <v>LGO</v>
      </c>
      <c r="C39" s="61" t="str">
        <f>VLOOKUP(A39,'Ranking Sheet '!$A$14:$F$90,3,0)</f>
        <v>Little Goose Adult Ladder PIT Feasibility</v>
      </c>
      <c r="D39" s="111">
        <f>VLOOKUP(A39,'Ranking Sheet '!$A$14:$H$43,7,0)</f>
        <v>0</v>
      </c>
      <c r="E39" s="62">
        <f t="shared" si="1"/>
        <v>48469</v>
      </c>
      <c r="F39" s="63">
        <f>VLOOKUP(A39,'Ranking Sheet '!$A$14:$U$43,21,0)</f>
        <v>2</v>
      </c>
    </row>
    <row r="40" spans="1:15" x14ac:dyDescent="0.25">
      <c r="A40" s="69">
        <v>51</v>
      </c>
      <c r="B40" s="60" t="str">
        <f>VLOOKUP(A40,'Ranking Sheet '!$A$14:$F$90,2,0)</f>
        <v>MCN</v>
      </c>
      <c r="C40" s="61" t="str">
        <f>VLOOKUP(A40,'Ranking Sheet '!$A$14:$F$90,3,0)</f>
        <v>McNary Steelhead Overshoot</v>
      </c>
      <c r="D40" s="111">
        <f>VLOOKUP(A40,'Ranking Sheet '!$A$14:$H$43,7,0)</f>
        <v>92</v>
      </c>
      <c r="E40" s="62">
        <f t="shared" si="1"/>
        <v>48561</v>
      </c>
      <c r="F40" s="63">
        <f>VLOOKUP(A40,'Ranking Sheet '!$A$14:$U$43,21,0)</f>
        <v>5</v>
      </c>
    </row>
    <row r="41" spans="1:15" ht="26.4" x14ac:dyDescent="0.25">
      <c r="A41" s="69">
        <v>52</v>
      </c>
      <c r="B41" s="60" t="str">
        <f>VLOOKUP(A41,'Ranking Sheet '!$A$14:$F$90,2,0)</f>
        <v>LGR</v>
      </c>
      <c r="C41" s="61" t="str">
        <f>VLOOKUP(A41,'Ranking Sheet '!$A$14:$F$90,3,0)</f>
        <v>Lower Granite and Little Goose Deep Spill vs. RSW summer subyearlings</v>
      </c>
      <c r="D41" s="111">
        <f>VLOOKUP(A41,'Ranking Sheet '!$A$14:$H$43,7,0)</f>
        <v>0</v>
      </c>
      <c r="E41" s="62">
        <f t="shared" si="1"/>
        <v>48561</v>
      </c>
      <c r="F41" s="63">
        <f>VLOOKUP(A41,'Ranking Sheet '!$A$14:$U$43,21,0)</f>
        <v>4.5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2019-12-18T20:08:09Z</cp:lastPrinted>
  <dcterms:created xsi:type="dcterms:W3CDTF">2010-12-09T16:31:56Z</dcterms:created>
  <dcterms:modified xsi:type="dcterms:W3CDTF">2020-04-13T18:28:43Z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